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defaultThemeVersion="124226"/>
  <mc:AlternateContent xmlns:mc="http://schemas.openxmlformats.org/markup-compatibility/2006">
    <mc:Choice Requires="x15">
      <x15ac:absPath xmlns:x15ac="http://schemas.microsoft.com/office/spreadsheetml/2010/11/ac" url="E:\EXCEL\4.7. ED\"/>
    </mc:Choice>
  </mc:AlternateContent>
  <xr:revisionPtr revIDLastSave="0" documentId="13_ncr:1_{9765DD64-66F0-4BD5-A533-8595A0A100F5}" xr6:coauthVersionLast="47" xr6:coauthVersionMax="47" xr10:uidLastSave="{00000000-0000-0000-0000-000000000000}"/>
  <bookViews>
    <workbookView xWindow="-120" yWindow="-120" windowWidth="20730" windowHeight="11040" firstSheet="11" activeTab="16" xr2:uid="{00000000-000D-0000-FFFF-FFFF00000000}"/>
  </bookViews>
  <sheets>
    <sheet name="OFICIO RECEPCION" sheetId="17" r:id="rId1"/>
    <sheet name="EDICTO" sheetId="13" r:id="rId2"/>
    <sheet name="FPE12" sheetId="14" r:id="rId3"/>
    <sheet name="COG" sheetId="1" r:id="rId4"/>
    <sheet name="CE" sheetId="2" r:id="rId5"/>
    <sheet name="CA" sheetId="3" r:id="rId6"/>
    <sheet name="UEG" sheetId="4" r:id="rId7"/>
    <sheet name="PP" sheetId="5" r:id="rId8"/>
    <sheet name="RECURSOS FISCALES " sheetId="6" r:id="rId9"/>
    <sheet name="FONDO GENERAL " sheetId="7" r:id="rId10"/>
    <sheet name="FAEISM" sheetId="8" r:id="rId11"/>
    <sheet name="FAISM" sheetId="9" r:id="rId12"/>
    <sheet name="FORTAMUN" sheetId="10" r:id="rId13"/>
    <sheet name="FFF" sheetId="11" r:id="rId14"/>
    <sheet name="CONCILIACION" sheetId="12" r:id="rId15"/>
    <sheet name="PRESUP MODIFI 1" sheetId="15" r:id="rId16"/>
    <sheet name="PRESUP MODIF 2" sheetId="16" r:id="rId17"/>
  </sheets>
  <definedNames>
    <definedName name="_xlnm.Print_Area" localSheetId="3">COG!$A$1:$C$208</definedName>
    <definedName name="_xlnm.Print_Area" localSheetId="14">CONCILIACION!$A$1:$H$35</definedName>
    <definedName name="_xlnm.Print_Area" localSheetId="10">FAEISM!$A$1:$E$52</definedName>
    <definedName name="_xlnm.Print_Area" localSheetId="11">FAISM!$A$1:$E$32</definedName>
    <definedName name="_xlnm.Print_Area" localSheetId="9">'FONDO GENERAL '!$A$1:$E$203</definedName>
    <definedName name="_xlnm.Print_Area" localSheetId="12">FORTAMUN!$A$1:$E$55</definedName>
    <definedName name="_xlnm.Print_Area" localSheetId="7">PP!$A$1:$D$14</definedName>
    <definedName name="_xlnm.Print_Area" localSheetId="8">'RECURSOS FISCALES '!$A$1:$E$157</definedName>
    <definedName name="_xlnm.Print_Area" localSheetId="6">UEG!$A$1:$E$638</definedName>
    <definedName name="_xlnm.Print_Titles" localSheetId="5">CA!$1:$7</definedName>
    <definedName name="_xlnm.Print_Titles" localSheetId="4">CE!$1:$7</definedName>
    <definedName name="_xlnm.Print_Titles" localSheetId="3">COG!$1:$9</definedName>
    <definedName name="_xlnm.Print_Titles" localSheetId="10">FAEISM!$1:$6</definedName>
    <definedName name="_xlnm.Print_Titles" localSheetId="11">FAISM!$1:$6</definedName>
    <definedName name="_xlnm.Print_Titles" localSheetId="9">'FONDO GENERAL '!$1:$6</definedName>
    <definedName name="_xlnm.Print_Titles" localSheetId="12">FORTAMUN!$1:$6</definedName>
    <definedName name="_xlnm.Print_Titles" localSheetId="8">'RECURSOS FISCALES '!$1:$6</definedName>
    <definedName name="_xlnm.Print_Titles" localSheetId="6">UEG!$1:$6</definedName>
  </definedNames>
  <calcPr calcId="181029"/>
</workbook>
</file>

<file path=xl/calcChain.xml><?xml version="1.0" encoding="utf-8"?>
<calcChain xmlns="http://schemas.openxmlformats.org/spreadsheetml/2006/main">
  <c r="G25" i="12" l="1"/>
  <c r="I47" i="11"/>
  <c r="F46" i="11"/>
  <c r="I46" i="11" s="1"/>
  <c r="F45" i="11"/>
  <c r="I45" i="11" s="1"/>
  <c r="F44" i="11"/>
  <c r="F42" i="11" s="1"/>
  <c r="F43" i="11"/>
  <c r="I43" i="11" s="1"/>
  <c r="H42" i="11"/>
  <c r="G42" i="11"/>
  <c r="E42" i="11"/>
  <c r="D42" i="11"/>
  <c r="F41" i="11"/>
  <c r="I41" i="11" s="1"/>
  <c r="F40" i="11"/>
  <c r="I40" i="11" s="1"/>
  <c r="F39" i="11"/>
  <c r="I39" i="11" s="1"/>
  <c r="F38" i="11"/>
  <c r="I38" i="11" s="1"/>
  <c r="F37" i="11"/>
  <c r="I37" i="11" s="1"/>
  <c r="F36" i="11"/>
  <c r="I36" i="11" s="1"/>
  <c r="I35" i="11"/>
  <c r="F35" i="11"/>
  <c r="F34" i="11"/>
  <c r="I33" i="11"/>
  <c r="F33" i="11"/>
  <c r="F32" i="11"/>
  <c r="I32" i="11" s="1"/>
  <c r="H31" i="11"/>
  <c r="G31" i="11"/>
  <c r="E31" i="11"/>
  <c r="D31" i="11"/>
  <c r="F30" i="11"/>
  <c r="I30" i="11" s="1"/>
  <c r="F29" i="11"/>
  <c r="I29" i="11" s="1"/>
  <c r="F28" i="11"/>
  <c r="I28" i="11" s="1"/>
  <c r="F27" i="11"/>
  <c r="I27" i="11" s="1"/>
  <c r="F26" i="11"/>
  <c r="I26" i="11" s="1"/>
  <c r="F25" i="11"/>
  <c r="I25" i="11" s="1"/>
  <c r="F24" i="11"/>
  <c r="F23" i="11"/>
  <c r="I23" i="11" s="1"/>
  <c r="H22" i="11"/>
  <c r="G22" i="11"/>
  <c r="E22" i="11"/>
  <c r="D22" i="11"/>
  <c r="I21" i="11"/>
  <c r="F21" i="11"/>
  <c r="F20" i="11"/>
  <c r="I20" i="11" s="1"/>
  <c r="F19" i="11"/>
  <c r="I19" i="11" s="1"/>
  <c r="I18" i="11"/>
  <c r="F18" i="11"/>
  <c r="F17" i="11"/>
  <c r="I17" i="11" s="1"/>
  <c r="F16" i="11"/>
  <c r="I16" i="11" s="1"/>
  <c r="F15" i="11"/>
  <c r="I15" i="11" s="1"/>
  <c r="F14" i="11"/>
  <c r="F13" i="11"/>
  <c r="I13" i="11" s="1"/>
  <c r="H12" i="11"/>
  <c r="G12" i="11"/>
  <c r="E12" i="11"/>
  <c r="E48" i="11" s="1"/>
  <c r="D12" i="11"/>
  <c r="G48" i="11" l="1"/>
  <c r="F31" i="11"/>
  <c r="F12" i="11"/>
  <c r="F48" i="11" s="1"/>
  <c r="H48" i="11"/>
  <c r="D48" i="11"/>
  <c r="F22" i="11"/>
  <c r="I22" i="11"/>
  <c r="I12" i="11"/>
  <c r="I14" i="11"/>
  <c r="I24" i="11"/>
  <c r="I34" i="11"/>
  <c r="I31" i="11" s="1"/>
  <c r="I44" i="11"/>
  <c r="I42" i="11" s="1"/>
  <c r="I48" i="11" l="1"/>
  <c r="D48" i="10"/>
  <c r="D47" i="10"/>
  <c r="D46" i="10"/>
  <c r="D45" i="10" s="1"/>
  <c r="D44" i="10" s="1"/>
  <c r="D42" i="10"/>
  <c r="D41" i="10"/>
  <c r="D39" i="10"/>
  <c r="D38" i="10" s="1"/>
  <c r="D37" i="10" s="1"/>
  <c r="D35" i="10"/>
  <c r="D33" i="10"/>
  <c r="D30" i="10"/>
  <c r="D29" i="10" s="1"/>
  <c r="D27" i="10"/>
  <c r="D25" i="10"/>
  <c r="D24" i="10" s="1"/>
  <c r="D21" i="10"/>
  <c r="D20" i="10"/>
  <c r="D18" i="10"/>
  <c r="D17" i="10" s="1"/>
  <c r="D15" i="10"/>
  <c r="D14" i="10" s="1"/>
  <c r="D12" i="10"/>
  <c r="D11" i="10"/>
  <c r="D24" i="9"/>
  <c r="D22" i="9"/>
  <c r="D20" i="9"/>
  <c r="D19" i="9" s="1"/>
  <c r="D16" i="9"/>
  <c r="D15" i="9"/>
  <c r="D13" i="9"/>
  <c r="D12" i="9" s="1"/>
  <c r="D11" i="9" s="1"/>
  <c r="D45" i="8"/>
  <c r="D43" i="8"/>
  <c r="D41" i="8"/>
  <c r="D39" i="8"/>
  <c r="D37" i="8"/>
  <c r="D36" i="8" s="1"/>
  <c r="D34" i="8"/>
  <c r="D32" i="8"/>
  <c r="D30" i="8"/>
  <c r="D28" i="8"/>
  <c r="D26" i="8"/>
  <c r="D24" i="8"/>
  <c r="D23" i="8"/>
  <c r="F23" i="8" s="1"/>
  <c r="D22" i="8"/>
  <c r="D18" i="8"/>
  <c r="D17" i="8" s="1"/>
  <c r="D13" i="8"/>
  <c r="D12" i="8"/>
  <c r="D196" i="7"/>
  <c r="D195" i="7"/>
  <c r="D193" i="7"/>
  <c r="D192" i="7"/>
  <c r="D190" i="7"/>
  <c r="D189" i="7" s="1"/>
  <c r="D188" i="7" s="1"/>
  <c r="D186" i="7"/>
  <c r="D185" i="7" s="1"/>
  <c r="D179" i="7" s="1"/>
  <c r="D183" i="7"/>
  <c r="D181" i="7"/>
  <c r="D176" i="7"/>
  <c r="D175" i="7"/>
  <c r="D174" i="7" s="1"/>
  <c r="D172" i="7"/>
  <c r="D170" i="7"/>
  <c r="D167" i="7"/>
  <c r="D164" i="7"/>
  <c r="D162" i="7"/>
  <c r="D161" i="7"/>
  <c r="D159" i="7"/>
  <c r="D157" i="7"/>
  <c r="D156" i="7" s="1"/>
  <c r="D154" i="7"/>
  <c r="D152" i="7"/>
  <c r="D151" i="7" s="1"/>
  <c r="D148" i="7"/>
  <c r="D146" i="7"/>
  <c r="D144" i="7"/>
  <c r="D142" i="7"/>
  <c r="D141" i="7" s="1"/>
  <c r="D139" i="7"/>
  <c r="D137" i="7"/>
  <c r="D135" i="7"/>
  <c r="D133" i="7"/>
  <c r="D132" i="7"/>
  <c r="D131" i="7" s="1"/>
  <c r="D127" i="7"/>
  <c r="D125" i="7"/>
  <c r="D123" i="7"/>
  <c r="D120" i="7"/>
  <c r="D119" i="7" s="1"/>
  <c r="D118" i="7"/>
  <c r="D115" i="7"/>
  <c r="D113" i="7"/>
  <c r="D110" i="7"/>
  <c r="D108" i="7"/>
  <c r="D106" i="7"/>
  <c r="D104" i="7"/>
  <c r="D102" i="7"/>
  <c r="D100" i="7"/>
  <c r="D98" i="7"/>
  <c r="D97" i="7"/>
  <c r="D94" i="7"/>
  <c r="D91" i="7"/>
  <c r="D89" i="7"/>
  <c r="D86" i="7"/>
  <c r="D85" i="7" s="1"/>
  <c r="D83" i="7"/>
  <c r="D81" i="7"/>
  <c r="D80" i="7" s="1"/>
  <c r="D78" i="7"/>
  <c r="D77" i="7" s="1"/>
  <c r="D75" i="7"/>
  <c r="D73" i="7"/>
  <c r="D70" i="7"/>
  <c r="D67" i="7"/>
  <c r="D64" i="7"/>
  <c r="D62" i="7"/>
  <c r="D61" i="7" s="1"/>
  <c r="D59" i="7"/>
  <c r="D57" i="7"/>
  <c r="D54" i="7"/>
  <c r="D53" i="7" s="1"/>
  <c r="D50" i="7"/>
  <c r="D47" i="7"/>
  <c r="D44" i="7"/>
  <c r="D42" i="7"/>
  <c r="D40" i="7"/>
  <c r="D38" i="7"/>
  <c r="D35" i="7"/>
  <c r="D34" i="7" s="1"/>
  <c r="D30" i="7"/>
  <c r="D29" i="7" s="1"/>
  <c r="D27" i="7"/>
  <c r="D25" i="7"/>
  <c r="D24" i="7"/>
  <c r="D22" i="7"/>
  <c r="D21" i="7" s="1"/>
  <c r="D19" i="7"/>
  <c r="D16" i="7"/>
  <c r="F13" i="7"/>
  <c r="D13" i="7"/>
  <c r="D12" i="7" s="1"/>
  <c r="D150" i="6"/>
  <c r="D148" i="6"/>
  <c r="D146" i="6"/>
  <c r="D143" i="6"/>
  <c r="D141" i="6"/>
  <c r="D140" i="6" s="1"/>
  <c r="D138" i="6"/>
  <c r="D136" i="6"/>
  <c r="D135" i="6"/>
  <c r="D133" i="6"/>
  <c r="D131" i="6"/>
  <c r="D130" i="6"/>
  <c r="D127" i="6"/>
  <c r="D120" i="6" s="1"/>
  <c r="D125" i="6"/>
  <c r="D123" i="6"/>
  <c r="D121" i="6"/>
  <c r="D118" i="6"/>
  <c r="D116" i="6"/>
  <c r="D114" i="6"/>
  <c r="D112" i="6"/>
  <c r="D110" i="6"/>
  <c r="D109" i="6" s="1"/>
  <c r="D106" i="6"/>
  <c r="E104" i="6"/>
  <c r="D104" i="6"/>
  <c r="D102" i="6"/>
  <c r="D99" i="6"/>
  <c r="D98" i="6" s="1"/>
  <c r="D97" i="6"/>
  <c r="D96" i="6" s="1"/>
  <c r="D91" i="6" s="1"/>
  <c r="D94" i="6"/>
  <c r="D92" i="6"/>
  <c r="D89" i="6"/>
  <c r="D87" i="6"/>
  <c r="D85" i="6"/>
  <c r="D81" i="6"/>
  <c r="D79" i="6"/>
  <c r="D77" i="6"/>
  <c r="D73" i="6"/>
  <c r="D70" i="6"/>
  <c r="D68" i="6"/>
  <c r="D65" i="6"/>
  <c r="D62" i="6"/>
  <c r="D60" i="6"/>
  <c r="D59" i="6" s="1"/>
  <c r="D57" i="6"/>
  <c r="D56" i="6" s="1"/>
  <c r="D54" i="6"/>
  <c r="D52" i="6"/>
  <c r="D49" i="6"/>
  <c r="D46" i="6"/>
  <c r="D43" i="6"/>
  <c r="D41" i="6"/>
  <c r="D40" i="6" s="1"/>
  <c r="D38" i="6"/>
  <c r="D36" i="6"/>
  <c r="D33" i="6"/>
  <c r="D32" i="6"/>
  <c r="D29" i="6"/>
  <c r="D26" i="6"/>
  <c r="D23" i="6"/>
  <c r="D21" i="6"/>
  <c r="D19" i="6"/>
  <c r="D18" i="6"/>
  <c r="D17" i="6"/>
  <c r="D15" i="6"/>
  <c r="D13" i="6"/>
  <c r="D12" i="6"/>
  <c r="D21" i="8" l="1"/>
  <c r="D51" i="6"/>
  <c r="D33" i="7"/>
  <c r="D145" i="6"/>
  <c r="D35" i="6"/>
  <c r="D11" i="6" s="1"/>
  <c r="D11" i="8"/>
  <c r="D47" i="8" s="1"/>
  <c r="D51" i="8" s="1"/>
  <c r="D10" i="10"/>
  <c r="D64" i="6"/>
  <c r="D76" i="6"/>
  <c r="F78" i="6"/>
  <c r="D15" i="7"/>
  <c r="D72" i="7"/>
  <c r="D130" i="7"/>
  <c r="D166" i="7"/>
  <c r="D32" i="10"/>
  <c r="D23" i="10" s="1"/>
  <c r="D26" i="9"/>
  <c r="D30" i="9" s="1"/>
  <c r="D56" i="7"/>
  <c r="D75" i="6"/>
  <c r="D11" i="7"/>
  <c r="D20" i="8"/>
  <c r="D117" i="7"/>
  <c r="D112" i="7" s="1"/>
  <c r="D51" i="10" l="1"/>
  <c r="D55" i="10" s="1"/>
  <c r="E50" i="10" s="1"/>
  <c r="D32" i="7"/>
  <c r="D152" i="6"/>
  <c r="D156" i="6" s="1"/>
  <c r="E82" i="6" s="1"/>
  <c r="E81" i="6" s="1"/>
  <c r="D96" i="7"/>
  <c r="E100" i="6"/>
  <c r="E99" i="6" s="1"/>
  <c r="E44" i="6"/>
  <c r="E20" i="6"/>
  <c r="E19" i="6" s="1"/>
  <c r="E30" i="6"/>
  <c r="E117" i="6"/>
  <c r="E116" i="6" s="1"/>
  <c r="E67" i="6"/>
  <c r="E28" i="6"/>
  <c r="F157" i="6"/>
  <c r="E147" i="6"/>
  <c r="E146" i="6" s="1"/>
  <c r="E124" i="6"/>
  <c r="E123" i="6" s="1"/>
  <c r="E66" i="6"/>
  <c r="E65" i="6" s="1"/>
  <c r="E132" i="6"/>
  <c r="E131" i="6" s="1"/>
  <c r="E139" i="6"/>
  <c r="E138" i="6" s="1"/>
  <c r="E108" i="6"/>
  <c r="E74" i="6"/>
  <c r="E73" i="6" s="1"/>
  <c r="E58" i="6"/>
  <c r="E57" i="6" s="1"/>
  <c r="E56" i="6" s="1"/>
  <c r="E42" i="6"/>
  <c r="E78" i="6"/>
  <c r="E77" i="6" s="1"/>
  <c r="E119" i="6"/>
  <c r="E118" i="6" s="1"/>
  <c r="E115" i="6"/>
  <c r="E114" i="6" s="1"/>
  <c r="E107" i="6"/>
  <c r="E106" i="6" s="1"/>
  <c r="E90" i="6"/>
  <c r="E80" i="6"/>
  <c r="E79" i="6" s="1"/>
  <c r="E50" i="6"/>
  <c r="E49" i="6" s="1"/>
  <c r="E41" i="6"/>
  <c r="E34" i="6"/>
  <c r="E33" i="6" s="1"/>
  <c r="E32" i="6" s="1"/>
  <c r="E15" i="6"/>
  <c r="E122" i="6"/>
  <c r="E121" i="6" s="1"/>
  <c r="E25" i="6"/>
  <c r="E137" i="6"/>
  <c r="E136" i="6" s="1"/>
  <c r="E135" i="6" s="1"/>
  <c r="E88" i="6"/>
  <c r="E24" i="6"/>
  <c r="E86" i="6"/>
  <c r="E85" i="6" s="1"/>
  <c r="E111" i="6"/>
  <c r="E110" i="6" s="1"/>
  <c r="E72" i="6"/>
  <c r="E47" i="6"/>
  <c r="E144" i="6"/>
  <c r="E143" i="6" s="1"/>
  <c r="E129" i="6"/>
  <c r="E113" i="6"/>
  <c r="E112" i="6" s="1"/>
  <c r="E71" i="6"/>
  <c r="E70" i="6" s="1"/>
  <c r="E48" i="6"/>
  <c r="E16" i="6"/>
  <c r="E151" i="6"/>
  <c r="E150" i="6" s="1"/>
  <c r="E128" i="6"/>
  <c r="E69" i="6"/>
  <c r="E68" i="6" s="1"/>
  <c r="E103" i="6"/>
  <c r="E102" i="6" s="1"/>
  <c r="E95" i="6"/>
  <c r="E94" i="6" s="1"/>
  <c r="E22" i="6"/>
  <c r="E21" i="6" s="1"/>
  <c r="E142" i="6"/>
  <c r="E141" i="6" s="1"/>
  <c r="E149" i="6"/>
  <c r="E148" i="6" s="1"/>
  <c r="E134" i="6"/>
  <c r="E133" i="6" s="1"/>
  <c r="E126" i="6"/>
  <c r="E125" i="6" s="1"/>
  <c r="E84" i="6"/>
  <c r="E83" i="6" s="1"/>
  <c r="E53" i="6"/>
  <c r="E52" i="6" s="1"/>
  <c r="E37" i="6"/>
  <c r="E36" i="6" s="1"/>
  <c r="E93" i="6"/>
  <c r="E14" i="6"/>
  <c r="E18" i="6"/>
  <c r="E17" i="6" s="1"/>
  <c r="E97" i="6"/>
  <c r="E96" i="6" s="1"/>
  <c r="E91" i="6" s="1"/>
  <c r="E44" i="8"/>
  <c r="E43" i="8" s="1"/>
  <c r="E27" i="8"/>
  <c r="E26" i="8" s="1"/>
  <c r="E35" i="8"/>
  <c r="E42" i="8"/>
  <c r="E41" i="8" s="1"/>
  <c r="E25" i="8"/>
  <c r="E24" i="8" s="1"/>
  <c r="E19" i="8"/>
  <c r="E18" i="8" s="1"/>
  <c r="E17" i="8" s="1"/>
  <c r="E33" i="8"/>
  <c r="E40" i="8"/>
  <c r="E39" i="8" s="1"/>
  <c r="E31" i="8"/>
  <c r="E30" i="8" s="1"/>
  <c r="E14" i="8"/>
  <c r="E16" i="8"/>
  <c r="E46" i="8"/>
  <c r="E45" i="8" s="1"/>
  <c r="E38" i="8"/>
  <c r="E37" i="8" s="1"/>
  <c r="E29" i="8"/>
  <c r="E28" i="8" s="1"/>
  <c r="E15" i="8"/>
  <c r="E31" i="10"/>
  <c r="E30" i="10" s="1"/>
  <c r="E29" i="10" s="1"/>
  <c r="E16" i="10"/>
  <c r="E15" i="10" s="1"/>
  <c r="E14" i="10" s="1"/>
  <c r="E22" i="10"/>
  <c r="E21" i="10" s="1"/>
  <c r="E20" i="10" s="1"/>
  <c r="E43" i="10"/>
  <c r="E42" i="10" s="1"/>
  <c r="E41" i="10" s="1"/>
  <c r="E36" i="10"/>
  <c r="E35" i="10" s="1"/>
  <c r="E49" i="10"/>
  <c r="E28" i="10"/>
  <c r="E27" i="10" s="1"/>
  <c r="E13" i="10"/>
  <c r="E12" i="10" s="1"/>
  <c r="E11" i="10" s="1"/>
  <c r="E34" i="10"/>
  <c r="E33" i="10" s="1"/>
  <c r="E32" i="10" s="1"/>
  <c r="E26" i="10"/>
  <c r="E25" i="10" s="1"/>
  <c r="E19" i="10"/>
  <c r="E18" i="10" s="1"/>
  <c r="E17" i="10" s="1"/>
  <c r="E40" i="10"/>
  <c r="E39" i="10" s="1"/>
  <c r="E38" i="10" s="1"/>
  <c r="E46" i="10"/>
  <c r="E45" i="10" s="1"/>
  <c r="E44" i="10" s="1"/>
  <c r="E23" i="8"/>
  <c r="E22" i="8" s="1"/>
  <c r="D199" i="7"/>
  <c r="D201" i="7" s="1"/>
  <c r="F10" i="10"/>
  <c r="E21" i="9"/>
  <c r="E20" i="9" s="1"/>
  <c r="E17" i="9"/>
  <c r="E16" i="9" s="1"/>
  <c r="E15" i="9" s="1"/>
  <c r="E25" i="9"/>
  <c r="E24" i="9" s="1"/>
  <c r="E23" i="9"/>
  <c r="E22" i="9" s="1"/>
  <c r="E14" i="9"/>
  <c r="E13" i="9" s="1"/>
  <c r="E12" i="9" s="1"/>
  <c r="E48" i="10" l="1"/>
  <c r="E47" i="10" s="1"/>
  <c r="E140" i="6"/>
  <c r="E11" i="9"/>
  <c r="E37" i="10"/>
  <c r="E45" i="6"/>
  <c r="E31" i="6"/>
  <c r="E63" i="6"/>
  <c r="E62" i="6" s="1"/>
  <c r="E59" i="6" s="1"/>
  <c r="E39" i="6"/>
  <c r="E38" i="6" s="1"/>
  <c r="E55" i="6"/>
  <c r="E54" i="6" s="1"/>
  <c r="E61" i="6"/>
  <c r="E60" i="6" s="1"/>
  <c r="E27" i="6"/>
  <c r="E24" i="10"/>
  <c r="E64" i="6"/>
  <c r="E76" i="6"/>
  <c r="E10" i="10"/>
  <c r="E13" i="8"/>
  <c r="E12" i="8" s="1"/>
  <c r="E11" i="8" s="1"/>
  <c r="E13" i="6"/>
  <c r="E46" i="6"/>
  <c r="E23" i="10"/>
  <c r="E19" i="9"/>
  <c r="E26" i="9" s="1"/>
  <c r="E30" i="9" s="1"/>
  <c r="E40" i="6"/>
  <c r="E29" i="6"/>
  <c r="E145" i="6"/>
  <c r="E109" i="6"/>
  <c r="E158" i="7"/>
  <c r="E157" i="7" s="1"/>
  <c r="E103" i="7"/>
  <c r="E102" i="7" s="1"/>
  <c r="E87" i="7"/>
  <c r="E48" i="7"/>
  <c r="E17" i="7"/>
  <c r="E16" i="7" s="1"/>
  <c r="E15" i="7" s="1"/>
  <c r="E173" i="7"/>
  <c r="E172" i="7" s="1"/>
  <c r="E165" i="7"/>
  <c r="E164" i="7" s="1"/>
  <c r="E150" i="7"/>
  <c r="E134" i="7"/>
  <c r="E133" i="7" s="1"/>
  <c r="E111" i="7"/>
  <c r="E95" i="7"/>
  <c r="E94" i="7" s="1"/>
  <c r="E79" i="7"/>
  <c r="E78" i="7" s="1"/>
  <c r="E77" i="7" s="1"/>
  <c r="E63" i="7"/>
  <c r="E39" i="7"/>
  <c r="E38" i="7" s="1"/>
  <c r="E62" i="7"/>
  <c r="E61" i="7" s="1"/>
  <c r="E31" i="7"/>
  <c r="E30" i="7" s="1"/>
  <c r="E29" i="7" s="1"/>
  <c r="E149" i="7"/>
  <c r="E126" i="7"/>
  <c r="E125" i="7" s="1"/>
  <c r="E71" i="7"/>
  <c r="E70" i="7" s="1"/>
  <c r="E55" i="7"/>
  <c r="E54" i="7" s="1"/>
  <c r="E53" i="7" s="1"/>
  <c r="E194" i="7"/>
  <c r="E193" i="7" s="1"/>
  <c r="E192" i="7" s="1"/>
  <c r="E187" i="7"/>
  <c r="E186" i="7" s="1"/>
  <c r="E185" i="7" s="1"/>
  <c r="E109" i="7"/>
  <c r="E108" i="7" s="1"/>
  <c r="E101" i="7"/>
  <c r="E100" i="7" s="1"/>
  <c r="E46" i="7"/>
  <c r="E23" i="7"/>
  <c r="E22" i="7" s="1"/>
  <c r="E21" i="7" s="1"/>
  <c r="E197" i="7"/>
  <c r="E196" i="7" s="1"/>
  <c r="E195" i="7" s="1"/>
  <c r="E171" i="7"/>
  <c r="E170" i="7" s="1"/>
  <c r="E163" i="7"/>
  <c r="E162" i="7" s="1"/>
  <c r="E140" i="7"/>
  <c r="E139" i="7" s="1"/>
  <c r="E132" i="7"/>
  <c r="E131" i="7" s="1"/>
  <c r="E93" i="7"/>
  <c r="E45" i="7"/>
  <c r="E44" i="7" s="1"/>
  <c r="E37" i="7"/>
  <c r="E136" i="7"/>
  <c r="E135" i="7" s="1"/>
  <c r="E26" i="7"/>
  <c r="E25" i="7" s="1"/>
  <c r="F202" i="7"/>
  <c r="E178" i="7"/>
  <c r="E155" i="7"/>
  <c r="E154" i="7" s="1"/>
  <c r="E147" i="7"/>
  <c r="E146" i="7" s="1"/>
  <c r="E124" i="7"/>
  <c r="E123" i="7" s="1"/>
  <c r="E116" i="7"/>
  <c r="E115" i="7" s="1"/>
  <c r="E92" i="7"/>
  <c r="E84" i="7"/>
  <c r="E83" i="7" s="1"/>
  <c r="E69" i="7"/>
  <c r="E36" i="7"/>
  <c r="E14" i="7"/>
  <c r="E13" i="7" s="1"/>
  <c r="E12" i="7" s="1"/>
  <c r="E177" i="7"/>
  <c r="E107" i="7"/>
  <c r="E106" i="7" s="1"/>
  <c r="E99" i="7"/>
  <c r="E98" i="7" s="1"/>
  <c r="E76" i="7"/>
  <c r="E75" i="7" s="1"/>
  <c r="E68" i="7"/>
  <c r="E60" i="7"/>
  <c r="E59" i="7" s="1"/>
  <c r="E35" i="7"/>
  <c r="E34" i="7" s="1"/>
  <c r="E169" i="7"/>
  <c r="E138" i="7"/>
  <c r="E137" i="7" s="1"/>
  <c r="E52" i="7"/>
  <c r="E43" i="7"/>
  <c r="E42" i="7" s="1"/>
  <c r="E28" i="7"/>
  <c r="E27" i="7" s="1"/>
  <c r="E20" i="7"/>
  <c r="E19" i="7" s="1"/>
  <c r="E191" i="7"/>
  <c r="E190" i="7" s="1"/>
  <c r="E189" i="7" s="1"/>
  <c r="E184" i="7"/>
  <c r="E183" i="7" s="1"/>
  <c r="E168" i="7"/>
  <c r="E153" i="7"/>
  <c r="E152" i="7" s="1"/>
  <c r="E145" i="7"/>
  <c r="E144" i="7" s="1"/>
  <c r="E121" i="7"/>
  <c r="E120" i="7" s="1"/>
  <c r="E114" i="7"/>
  <c r="E113" i="7" s="1"/>
  <c r="E90" i="7"/>
  <c r="E89" i="7" s="1"/>
  <c r="E82" i="7"/>
  <c r="E81" i="7" s="1"/>
  <c r="E51" i="7"/>
  <c r="E160" i="7"/>
  <c r="E159" i="7" s="1"/>
  <c r="E105" i="7"/>
  <c r="E104" i="7" s="1"/>
  <c r="E74" i="7"/>
  <c r="E73" i="7" s="1"/>
  <c r="E66" i="7"/>
  <c r="E58" i="7"/>
  <c r="E57" i="7" s="1"/>
  <c r="E129" i="7"/>
  <c r="E65" i="7"/>
  <c r="E64" i="7" s="1"/>
  <c r="E182" i="7"/>
  <c r="E181" i="7" s="1"/>
  <c r="E180" i="7" s="1"/>
  <c r="E179" i="7" s="1"/>
  <c r="E143" i="7"/>
  <c r="E142" i="7" s="1"/>
  <c r="E128" i="7"/>
  <c r="E88" i="7"/>
  <c r="E49" i="7"/>
  <c r="E18" i="7"/>
  <c r="E41" i="7"/>
  <c r="E40" i="7" s="1"/>
  <c r="E118" i="7"/>
  <c r="E117" i="7" s="1"/>
  <c r="E127" i="6"/>
  <c r="E120" i="6" s="1"/>
  <c r="D157" i="6"/>
  <c r="D161" i="6" s="1"/>
  <c r="E36" i="8"/>
  <c r="E21" i="8"/>
  <c r="E51" i="6"/>
  <c r="E26" i="6"/>
  <c r="E43" i="6"/>
  <c r="E23" i="6"/>
  <c r="E130" i="6"/>
  <c r="E98" i="6"/>
  <c r="E35" i="6" l="1"/>
  <c r="E112" i="7"/>
  <c r="E20" i="8"/>
  <c r="E47" i="8" s="1"/>
  <c r="E51" i="8" s="1"/>
  <c r="E127" i="7"/>
  <c r="E119" i="7" s="1"/>
  <c r="E151" i="7"/>
  <c r="E80" i="7"/>
  <c r="E91" i="7"/>
  <c r="E47" i="7"/>
  <c r="E33" i="7" s="1"/>
  <c r="E12" i="6"/>
  <c r="E11" i="6" s="1"/>
  <c r="E148" i="7"/>
  <c r="E167" i="7"/>
  <c r="E166" i="7" s="1"/>
  <c r="E86" i="7"/>
  <c r="E97" i="7"/>
  <c r="E51" i="10"/>
  <c r="E55" i="10" s="1"/>
  <c r="E141" i="7"/>
  <c r="E75" i="6"/>
  <c r="E130" i="7"/>
  <c r="E188" i="7"/>
  <c r="E156" i="7"/>
  <c r="E176" i="7"/>
  <c r="E175" i="7" s="1"/>
  <c r="E174" i="7" s="1"/>
  <c r="E24" i="7"/>
  <c r="E11" i="7" s="1"/>
  <c r="E161" i="7"/>
  <c r="E67" i="7"/>
  <c r="E56" i="7" s="1"/>
  <c r="E72" i="7"/>
  <c r="E50" i="7"/>
  <c r="E85" i="7" l="1"/>
  <c r="E152" i="6"/>
  <c r="E156" i="6" s="1"/>
  <c r="E32" i="7"/>
  <c r="E96" i="7"/>
  <c r="E199" i="7" l="1"/>
  <c r="E201" i="7" s="1"/>
  <c r="C8" i="5"/>
  <c r="C13" i="5" s="1"/>
  <c r="D634" i="4" l="1"/>
  <c r="D633" i="4" s="1"/>
  <c r="D631" i="4"/>
  <c r="D630" i="4"/>
  <c r="D629" i="4" s="1"/>
  <c r="D636" i="4" s="1"/>
  <c r="D624" i="4"/>
  <c r="D623" i="4" s="1"/>
  <c r="D621" i="4"/>
  <c r="D620" i="4" s="1"/>
  <c r="D614" i="4"/>
  <c r="D613" i="4"/>
  <c r="D609" i="4" s="1"/>
  <c r="D616" i="4" s="1"/>
  <c r="D611" i="4"/>
  <c r="D610" i="4"/>
  <c r="D604" i="4"/>
  <c r="D603" i="4" s="1"/>
  <c r="D601" i="4"/>
  <c r="D600" i="4"/>
  <c r="D593" i="4"/>
  <c r="D592" i="4"/>
  <c r="D590" i="4"/>
  <c r="D589" i="4" s="1"/>
  <c r="D587" i="4"/>
  <c r="D586" i="4" s="1"/>
  <c r="D584" i="4"/>
  <c r="D583" i="4"/>
  <c r="D580" i="4"/>
  <c r="D578" i="4"/>
  <c r="D577" i="4" s="1"/>
  <c r="D575" i="4"/>
  <c r="D574" i="4"/>
  <c r="D573" i="4"/>
  <c r="D572" i="4" s="1"/>
  <c r="D571" i="4" s="1"/>
  <c r="D569" i="4"/>
  <c r="D567" i="4"/>
  <c r="D566" i="4" s="1"/>
  <c r="D563" i="4"/>
  <c r="D562" i="4" s="1"/>
  <c r="D560" i="4"/>
  <c r="D559" i="4" s="1"/>
  <c r="D557" i="4"/>
  <c r="D556" i="4" s="1"/>
  <c r="D554" i="4"/>
  <c r="D553" i="4" s="1"/>
  <c r="D547" i="4"/>
  <c r="D546" i="4" s="1"/>
  <c r="D544" i="4"/>
  <c r="D543" i="4" s="1"/>
  <c r="D542" i="4" s="1"/>
  <c r="D549" i="4" s="1"/>
  <c r="D537" i="4"/>
  <c r="D536" i="4" s="1"/>
  <c r="D534" i="4"/>
  <c r="D533" i="4"/>
  <c r="D527" i="4"/>
  <c r="D526" i="4" s="1"/>
  <c r="D524" i="4"/>
  <c r="D523" i="4" s="1"/>
  <c r="D517" i="4"/>
  <c r="D516" i="4" s="1"/>
  <c r="D514" i="4"/>
  <c r="D513" i="4"/>
  <c r="D507" i="4"/>
  <c r="D506" i="4"/>
  <c r="D504" i="4"/>
  <c r="D503" i="4" s="1"/>
  <c r="D502" i="4" s="1"/>
  <c r="D509" i="4" s="1"/>
  <c r="D497" i="4"/>
  <c r="D496" i="4" s="1"/>
  <c r="D494" i="4"/>
  <c r="D493" i="4"/>
  <c r="D487" i="4"/>
  <c r="D486" i="4" s="1"/>
  <c r="D483" i="4"/>
  <c r="D482" i="4" s="1"/>
  <c r="D480" i="4"/>
  <c r="D479" i="4"/>
  <c r="D478" i="4" s="1"/>
  <c r="D489" i="4" s="1"/>
  <c r="D473" i="4"/>
  <c r="D472" i="4" s="1"/>
  <c r="D469" i="4"/>
  <c r="D468" i="4"/>
  <c r="D466" i="4"/>
  <c r="D465" i="4" s="1"/>
  <c r="D464" i="4" s="1"/>
  <c r="D475" i="4" s="1"/>
  <c r="D459" i="4"/>
  <c r="D458" i="4" s="1"/>
  <c r="D456" i="4"/>
  <c r="D455" i="4" s="1"/>
  <c r="D454" i="4" s="1"/>
  <c r="D461" i="4" s="1"/>
  <c r="D449" i="4"/>
  <c r="D448" i="4" s="1"/>
  <c r="D446" i="4"/>
  <c r="D445" i="4"/>
  <c r="D439" i="4"/>
  <c r="D438" i="4"/>
  <c r="D436" i="4"/>
  <c r="D435" i="4" s="1"/>
  <c r="D429" i="4"/>
  <c r="D427" i="4"/>
  <c r="D425" i="4"/>
  <c r="D424" i="4" s="1"/>
  <c r="D421" i="4"/>
  <c r="D420" i="4" s="1"/>
  <c r="D418" i="4"/>
  <c r="D417" i="4"/>
  <c r="D416" i="4" s="1"/>
  <c r="D411" i="4"/>
  <c r="D410" i="4" s="1"/>
  <c r="D408" i="4"/>
  <c r="D407" i="4" s="1"/>
  <c r="D401" i="4"/>
  <c r="D400" i="4" s="1"/>
  <c r="D397" i="4"/>
  <c r="D396" i="4" s="1"/>
  <c r="D394" i="4"/>
  <c r="D393" i="4" s="1"/>
  <c r="D386" i="4"/>
  <c r="D385" i="4" s="1"/>
  <c r="D382" i="4"/>
  <c r="D381" i="4" s="1"/>
  <c r="D379" i="4"/>
  <c r="D378" i="4"/>
  <c r="D372" i="4"/>
  <c r="D371" i="4" s="1"/>
  <c r="D369" i="4"/>
  <c r="D368" i="4"/>
  <c r="D362" i="4"/>
  <c r="D361" i="4"/>
  <c r="D359" i="4"/>
  <c r="D358" i="4" s="1"/>
  <c r="D352" i="4"/>
  <c r="D351" i="4" s="1"/>
  <c r="D349" i="4"/>
  <c r="D348" i="4"/>
  <c r="D347" i="4" s="1"/>
  <c r="D354" i="4" s="1"/>
  <c r="D342" i="4"/>
  <c r="D341" i="4"/>
  <c r="D339" i="4"/>
  <c r="D338" i="4" s="1"/>
  <c r="D337" i="4" s="1"/>
  <c r="D344" i="4" s="1"/>
  <c r="D332" i="4"/>
  <c r="D331" i="4" s="1"/>
  <c r="D328" i="4"/>
  <c r="D327" i="4"/>
  <c r="D325" i="4"/>
  <c r="D324" i="4" s="1"/>
  <c r="D323" i="4" s="1"/>
  <c r="D334" i="4" s="1"/>
  <c r="D318" i="4"/>
  <c r="D317" i="4" s="1"/>
  <c r="D315" i="4"/>
  <c r="D314" i="4"/>
  <c r="D308" i="4"/>
  <c r="D307" i="4"/>
  <c r="D305" i="4"/>
  <c r="D304" i="4" s="1"/>
  <c r="D298" i="4"/>
  <c r="D296" i="4"/>
  <c r="D295" i="4" s="1"/>
  <c r="D293" i="4"/>
  <c r="D292" i="4" s="1"/>
  <c r="D291" i="4" s="1"/>
  <c r="D300" i="4" s="1"/>
  <c r="D286" i="4"/>
  <c r="D284" i="4"/>
  <c r="D283" i="4" s="1"/>
  <c r="D281" i="4"/>
  <c r="D280" i="4"/>
  <c r="D274" i="4"/>
  <c r="D273" i="4"/>
  <c r="D271" i="4"/>
  <c r="D270" i="4" s="1"/>
  <c r="D268" i="4"/>
  <c r="D267" i="4" s="1"/>
  <c r="D264" i="4"/>
  <c r="D263" i="4" s="1"/>
  <c r="D257" i="4" s="1"/>
  <c r="D261" i="4"/>
  <c r="D259" i="4"/>
  <c r="D254" i="4"/>
  <c r="D253" i="4" s="1"/>
  <c r="D252" i="4" s="1"/>
  <c r="D250" i="4"/>
  <c r="D248" i="4"/>
  <c r="D245" i="4"/>
  <c r="D244" i="4" s="1"/>
  <c r="D242" i="4"/>
  <c r="D240" i="4"/>
  <c r="D237" i="4"/>
  <c r="D235" i="4"/>
  <c r="D234" i="4" s="1"/>
  <c r="D232" i="4"/>
  <c r="D230" i="4"/>
  <c r="D229" i="4" s="1"/>
  <c r="D226" i="4"/>
  <c r="D224" i="4"/>
  <c r="D222" i="4"/>
  <c r="D220" i="4"/>
  <c r="D217" i="4"/>
  <c r="D215" i="4"/>
  <c r="D213" i="4"/>
  <c r="D211" i="4"/>
  <c r="D210" i="4"/>
  <c r="D205" i="4"/>
  <c r="E203" i="4"/>
  <c r="D203" i="4"/>
  <c r="D201" i="4"/>
  <c r="D198" i="4"/>
  <c r="D195" i="4"/>
  <c r="D193" i="4"/>
  <c r="D191" i="4"/>
  <c r="D190" i="4" s="1"/>
  <c r="D188" i="4"/>
  <c r="D186" i="4"/>
  <c r="D184" i="4"/>
  <c r="D182" i="4"/>
  <c r="D180" i="4"/>
  <c r="D178" i="4"/>
  <c r="D177" i="4"/>
  <c r="D176" i="4"/>
  <c r="D172" i="4"/>
  <c r="D170" i="4"/>
  <c r="D169" i="4"/>
  <c r="D167" i="4"/>
  <c r="D164" i="4"/>
  <c r="D163" i="4" s="1"/>
  <c r="D161" i="4"/>
  <c r="D159" i="4"/>
  <c r="D158" i="4" s="1"/>
  <c r="D157" i="4"/>
  <c r="D156" i="4" s="1"/>
  <c r="D155" i="4" s="1"/>
  <c r="D153" i="4"/>
  <c r="D151" i="4"/>
  <c r="D148" i="4"/>
  <c r="D145" i="4"/>
  <c r="D142" i="4"/>
  <c r="D139" i="4"/>
  <c r="D137" i="4"/>
  <c r="D135" i="4"/>
  <c r="D132" i="4"/>
  <c r="D131" i="4" s="1"/>
  <c r="D128" i="4"/>
  <c r="D126" i="4"/>
  <c r="D125" i="4" s="1"/>
  <c r="D122" i="4"/>
  <c r="D120" i="4"/>
  <c r="D118" i="4"/>
  <c r="D116" i="4"/>
  <c r="D114" i="4"/>
  <c r="D112" i="4"/>
  <c r="D108" i="4"/>
  <c r="D107" i="4" s="1"/>
  <c r="D105" i="4"/>
  <c r="D104" i="4" s="1"/>
  <c r="D102" i="4"/>
  <c r="D99" i="4"/>
  <c r="D98" i="4"/>
  <c r="D96" i="4"/>
  <c r="D95" i="4"/>
  <c r="F91" i="4"/>
  <c r="D89" i="4"/>
  <c r="D88" i="4" s="1"/>
  <c r="D86" i="4"/>
  <c r="D85" i="4"/>
  <c r="D83" i="4"/>
  <c r="D82" i="4"/>
  <c r="D80" i="4"/>
  <c r="D78" i="4"/>
  <c r="D77" i="4" s="1"/>
  <c r="D75" i="4"/>
  <c r="D73" i="4"/>
  <c r="D71" i="4"/>
  <c r="D69" i="4"/>
  <c r="D66" i="4"/>
  <c r="D64" i="4"/>
  <c r="D62" i="4"/>
  <c r="D59" i="4"/>
  <c r="D57" i="4"/>
  <c r="D54" i="4"/>
  <c r="D52" i="4"/>
  <c r="D50" i="4"/>
  <c r="D48" i="4"/>
  <c r="D44" i="4"/>
  <c r="D42" i="4"/>
  <c r="D40" i="4"/>
  <c r="D37" i="4"/>
  <c r="D36" i="4" s="1"/>
  <c r="D34" i="4"/>
  <c r="D33" i="4"/>
  <c r="D31" i="4"/>
  <c r="D30" i="4"/>
  <c r="D28" i="4"/>
  <c r="D26" i="4"/>
  <c r="D24" i="4"/>
  <c r="D22" i="4"/>
  <c r="D20" i="4"/>
  <c r="D18" i="4"/>
  <c r="F15" i="4"/>
  <c r="F14" i="4"/>
  <c r="D14" i="4"/>
  <c r="D13" i="4" s="1"/>
  <c r="F13" i="4"/>
  <c r="F12" i="4"/>
  <c r="D11" i="4"/>
  <c r="D10" i="4" s="1"/>
  <c r="H10" i="4"/>
  <c r="D47" i="4" l="1"/>
  <c r="D68" i="4"/>
  <c r="D94" i="4"/>
  <c r="D303" i="4"/>
  <c r="D310" i="4" s="1"/>
  <c r="D357" i="4"/>
  <c r="D364" i="4" s="1"/>
  <c r="D434" i="4"/>
  <c r="D441" i="4" s="1"/>
  <c r="D406" i="4"/>
  <c r="D413" i="4" s="1"/>
  <c r="D619" i="4"/>
  <c r="D626" i="4" s="1"/>
  <c r="D111" i="4"/>
  <c r="D197" i="4"/>
  <c r="D565" i="4"/>
  <c r="D532" i="4"/>
  <c r="D539" i="4" s="1"/>
  <c r="D17" i="4"/>
  <c r="D582" i="4"/>
  <c r="D39" i="4"/>
  <c r="D56" i="4"/>
  <c r="D150" i="4"/>
  <c r="D219" i="4"/>
  <c r="D239" i="4"/>
  <c r="D313" i="4"/>
  <c r="D320" i="4" s="1"/>
  <c r="D367" i="4"/>
  <c r="D374" i="4" s="1"/>
  <c r="D392" i="4"/>
  <c r="D403" i="4" s="1"/>
  <c r="D444" i="4"/>
  <c r="D451" i="4" s="1"/>
  <c r="D9" i="4"/>
  <c r="D61" i="4"/>
  <c r="D522" i="4"/>
  <c r="D529" i="4" s="1"/>
  <c r="D266" i="4"/>
  <c r="F16" i="4"/>
  <c r="F17" i="4" s="1"/>
  <c r="D175" i="4"/>
  <c r="D431" i="4"/>
  <c r="D512" i="4"/>
  <c r="D519" i="4" s="1"/>
  <c r="D134" i="4"/>
  <c r="D110" i="4" s="1"/>
  <c r="D279" i="4"/>
  <c r="D288" i="4" s="1"/>
  <c r="D552" i="4"/>
  <c r="D377" i="4"/>
  <c r="D388" i="4" s="1"/>
  <c r="D492" i="4"/>
  <c r="D499" i="4" s="1"/>
  <c r="D599" i="4"/>
  <c r="D209" i="4"/>
  <c r="D208" i="4" s="1"/>
  <c r="D91" i="4" l="1"/>
  <c r="D16" i="4"/>
  <c r="D596" i="4"/>
  <c r="D46" i="4"/>
  <c r="G9" i="4"/>
  <c r="I10" i="4" s="1"/>
  <c r="D174" i="4"/>
  <c r="D276" i="4" s="1"/>
  <c r="D637" i="4" s="1"/>
  <c r="D606" i="4"/>
  <c r="F616" i="4" s="1"/>
  <c r="H616" i="4" s="1"/>
  <c r="F552" i="4"/>
  <c r="F9" i="4"/>
  <c r="G17" i="4" s="1"/>
  <c r="E638" i="4" l="1"/>
  <c r="E622" i="4"/>
  <c r="E621" i="4" s="1"/>
  <c r="E620" i="4" s="1"/>
  <c r="E568" i="4"/>
  <c r="E567" i="4" s="1"/>
  <c r="E561" i="4"/>
  <c r="E560" i="4" s="1"/>
  <c r="E559" i="4" s="1"/>
  <c r="E528" i="4"/>
  <c r="E527" i="4" s="1"/>
  <c r="E526" i="4" s="1"/>
  <c r="E460" i="4"/>
  <c r="E459" i="4" s="1"/>
  <c r="E458" i="4" s="1"/>
  <c r="E426" i="4"/>
  <c r="E425" i="4" s="1"/>
  <c r="E409" i="4"/>
  <c r="E408" i="4" s="1"/>
  <c r="E407" i="4" s="1"/>
  <c r="E340" i="4"/>
  <c r="E339" i="4" s="1"/>
  <c r="E338" i="4" s="1"/>
  <c r="E306" i="4"/>
  <c r="E305" i="4" s="1"/>
  <c r="E304" i="4" s="1"/>
  <c r="E297" i="4"/>
  <c r="E296" i="4" s="1"/>
  <c r="E272" i="4"/>
  <c r="E271" i="4" s="1"/>
  <c r="E270" i="4" s="1"/>
  <c r="E265" i="4"/>
  <c r="E264" i="4" s="1"/>
  <c r="E263" i="4" s="1"/>
  <c r="E194" i="4"/>
  <c r="E193" i="4" s="1"/>
  <c r="E162" i="4"/>
  <c r="E161" i="4" s="1"/>
  <c r="E158" i="4" s="1"/>
  <c r="E147" i="4"/>
  <c r="E138" i="4"/>
  <c r="E137" i="4" s="1"/>
  <c r="E114" i="4"/>
  <c r="E84" i="4"/>
  <c r="E83" i="4" s="1"/>
  <c r="E82" i="4" s="1"/>
  <c r="E605" i="4"/>
  <c r="E604" i="4" s="1"/>
  <c r="E603" i="4" s="1"/>
  <c r="E545" i="4"/>
  <c r="E544" i="4" s="1"/>
  <c r="E543" i="4" s="1"/>
  <c r="E485" i="4"/>
  <c r="E373" i="4"/>
  <c r="E372" i="4" s="1"/>
  <c r="E371" i="4" s="1"/>
  <c r="E249" i="4"/>
  <c r="E248" i="4" s="1"/>
  <c r="E241" i="4"/>
  <c r="E240" i="4" s="1"/>
  <c r="E218" i="4"/>
  <c r="E217" i="4" s="1"/>
  <c r="E202" i="4"/>
  <c r="E201" i="4" s="1"/>
  <c r="E154" i="4"/>
  <c r="E153" i="4" s="1"/>
  <c r="E146" i="4"/>
  <c r="E130" i="4"/>
  <c r="E76" i="4"/>
  <c r="E75" i="4" s="1"/>
  <c r="E53" i="4"/>
  <c r="E52" i="4" s="1"/>
  <c r="E38" i="4"/>
  <c r="E37" i="4" s="1"/>
  <c r="E36" i="4" s="1"/>
  <c r="E23" i="4"/>
  <c r="E22" i="4" s="1"/>
  <c r="E121" i="4"/>
  <c r="E120" i="4" s="1"/>
  <c r="E113" i="4"/>
  <c r="E112" i="4" s="1"/>
  <c r="E90" i="4"/>
  <c r="E89" i="4" s="1"/>
  <c r="E88" i="4" s="1"/>
  <c r="E45" i="4"/>
  <c r="E44" i="4" s="1"/>
  <c r="E12" i="4"/>
  <c r="E11" i="4" s="1"/>
  <c r="E10" i="4" s="1"/>
  <c r="E588" i="4"/>
  <c r="E587" i="4" s="1"/>
  <c r="E586" i="4" s="1"/>
  <c r="E581" i="4"/>
  <c r="E580" i="4" s="1"/>
  <c r="E518" i="4"/>
  <c r="E517" i="4" s="1"/>
  <c r="E516" i="4" s="1"/>
  <c r="E484" i="4"/>
  <c r="E450" i="4"/>
  <c r="E449" i="4" s="1"/>
  <c r="E448" i="4" s="1"/>
  <c r="E399" i="4"/>
  <c r="E330" i="4"/>
  <c r="E287" i="4"/>
  <c r="E286" i="4" s="1"/>
  <c r="E256" i="4"/>
  <c r="E233" i="4"/>
  <c r="E232" i="4" s="1"/>
  <c r="E225" i="4"/>
  <c r="E224" i="4" s="1"/>
  <c r="E183" i="4"/>
  <c r="E182" i="4" s="1"/>
  <c r="E129" i="4"/>
  <c r="E106" i="4"/>
  <c r="E105" i="4" s="1"/>
  <c r="E104" i="4" s="1"/>
  <c r="E60" i="4"/>
  <c r="E59" i="4" s="1"/>
  <c r="E595" i="4"/>
  <c r="E573" i="4"/>
  <c r="E572" i="4" s="1"/>
  <c r="E571" i="4" s="1"/>
  <c r="E535" i="4"/>
  <c r="E534" i="4" s="1"/>
  <c r="E533" i="4" s="1"/>
  <c r="E467" i="4"/>
  <c r="E466" i="4" s="1"/>
  <c r="E465" i="4" s="1"/>
  <c r="E398" i="4"/>
  <c r="E363" i="4"/>
  <c r="E362" i="4" s="1"/>
  <c r="E361" i="4" s="1"/>
  <c r="E329" i="4"/>
  <c r="E255" i="4"/>
  <c r="E192" i="4"/>
  <c r="E168" i="4"/>
  <c r="E167" i="4" s="1"/>
  <c r="E160" i="4"/>
  <c r="E136" i="4"/>
  <c r="E135" i="4" s="1"/>
  <c r="E612" i="4"/>
  <c r="E611" i="4" s="1"/>
  <c r="E610" i="4" s="1"/>
  <c r="E594" i="4"/>
  <c r="E508" i="4"/>
  <c r="E507" i="4" s="1"/>
  <c r="E506" i="4" s="1"/>
  <c r="E474" i="4"/>
  <c r="E473" i="4" s="1"/>
  <c r="E472" i="4" s="1"/>
  <c r="E440" i="4"/>
  <c r="E439" i="4" s="1"/>
  <c r="E438" i="4" s="1"/>
  <c r="E380" i="4"/>
  <c r="E379" i="4" s="1"/>
  <c r="E378" i="4" s="1"/>
  <c r="E247" i="4"/>
  <c r="E216" i="4"/>
  <c r="E215" i="4" s="1"/>
  <c r="E199" i="4"/>
  <c r="E198" i="4" s="1"/>
  <c r="E152" i="4"/>
  <c r="E151" i="4" s="1"/>
  <c r="E150" i="4" s="1"/>
  <c r="E144" i="4"/>
  <c r="E97" i="4"/>
  <c r="E96" i="4" s="1"/>
  <c r="E95" i="4" s="1"/>
  <c r="E74" i="4"/>
  <c r="E73" i="4" s="1"/>
  <c r="E51" i="4"/>
  <c r="E50" i="4" s="1"/>
  <c r="E635" i="4"/>
  <c r="E634" i="4" s="1"/>
  <c r="E633" i="4" s="1"/>
  <c r="E579" i="4"/>
  <c r="E578" i="4" s="1"/>
  <c r="E577" i="4" s="1"/>
  <c r="E558" i="4"/>
  <c r="E557" i="4" s="1"/>
  <c r="E556" i="4" s="1"/>
  <c r="E525" i="4"/>
  <c r="E524" i="4" s="1"/>
  <c r="E523" i="4" s="1"/>
  <c r="E522" i="4" s="1"/>
  <c r="E529" i="4" s="1"/>
  <c r="E457" i="4"/>
  <c r="E456" i="4" s="1"/>
  <c r="E455" i="4" s="1"/>
  <c r="E422" i="4"/>
  <c r="E421" i="4" s="1"/>
  <c r="E420" i="4" s="1"/>
  <c r="E387" i="4"/>
  <c r="E386" i="4" s="1"/>
  <c r="E385" i="4" s="1"/>
  <c r="E353" i="4"/>
  <c r="E352" i="4" s="1"/>
  <c r="E351" i="4" s="1"/>
  <c r="E319" i="4"/>
  <c r="E318" i="4" s="1"/>
  <c r="E317" i="4" s="1"/>
  <c r="E294" i="4"/>
  <c r="E293" i="4" s="1"/>
  <c r="E292" i="4" s="1"/>
  <c r="E285" i="4"/>
  <c r="E284" i="4" s="1"/>
  <c r="E269" i="4"/>
  <c r="E268" i="4" s="1"/>
  <c r="E267" i="4" s="1"/>
  <c r="E262" i="4"/>
  <c r="E261" i="4" s="1"/>
  <c r="E246" i="4"/>
  <c r="E231" i="4"/>
  <c r="E230" i="4" s="1"/>
  <c r="E223" i="4"/>
  <c r="E222" i="4" s="1"/>
  <c r="E181" i="4"/>
  <c r="E180" i="4" s="1"/>
  <c r="E143" i="4"/>
  <c r="E127" i="4"/>
  <c r="E119" i="4"/>
  <c r="E118" i="4" s="1"/>
  <c r="E81" i="4"/>
  <c r="E80" i="4" s="1"/>
  <c r="E58" i="4"/>
  <c r="E57" i="4" s="1"/>
  <c r="E56" i="4" s="1"/>
  <c r="E43" i="4"/>
  <c r="E42" i="4" s="1"/>
  <c r="E214" i="4"/>
  <c r="E213" i="4" s="1"/>
  <c r="E103" i="4"/>
  <c r="E102" i="4" s="1"/>
  <c r="E87" i="4"/>
  <c r="E86" i="4" s="1"/>
  <c r="E85" i="4" s="1"/>
  <c r="E49" i="4"/>
  <c r="E48" i="4" s="1"/>
  <c r="E19" i="4"/>
  <c r="E18" i="4" s="1"/>
  <c r="E63" i="4"/>
  <c r="E62" i="4" s="1"/>
  <c r="E602" i="4"/>
  <c r="E601" i="4" s="1"/>
  <c r="E600" i="4" s="1"/>
  <c r="E599" i="4" s="1"/>
  <c r="E606" i="4" s="1"/>
  <c r="E498" i="4"/>
  <c r="E497" i="4" s="1"/>
  <c r="E496" i="4" s="1"/>
  <c r="E430" i="4"/>
  <c r="E429" i="4" s="1"/>
  <c r="E370" i="4"/>
  <c r="E369" i="4" s="1"/>
  <c r="E368" i="4" s="1"/>
  <c r="E238" i="4"/>
  <c r="E237" i="4" s="1"/>
  <c r="E166" i="4"/>
  <c r="E65" i="4"/>
  <c r="E64" i="4" s="1"/>
  <c r="E35" i="4"/>
  <c r="E34" i="4" s="1"/>
  <c r="E33" i="4" s="1"/>
  <c r="E15" i="4"/>
  <c r="E14" i="4" s="1"/>
  <c r="E13" i="4" s="1"/>
  <c r="E207" i="4"/>
  <c r="E189" i="4"/>
  <c r="E173" i="4"/>
  <c r="E172" i="4" s="1"/>
  <c r="E157" i="4"/>
  <c r="E156" i="4" s="1"/>
  <c r="E155" i="4" s="1"/>
  <c r="E27" i="4"/>
  <c r="E26" i="4" s="1"/>
  <c r="E625" i="4"/>
  <c r="E624" i="4" s="1"/>
  <c r="E623" i="4" s="1"/>
  <c r="E585" i="4"/>
  <c r="E584" i="4" s="1"/>
  <c r="E583" i="4" s="1"/>
  <c r="E564" i="4"/>
  <c r="E563" i="4" s="1"/>
  <c r="E562" i="4" s="1"/>
  <c r="E515" i="4"/>
  <c r="E514" i="4" s="1"/>
  <c r="E513" i="4" s="1"/>
  <c r="E512" i="4" s="1"/>
  <c r="E519" i="4" s="1"/>
  <c r="E481" i="4"/>
  <c r="E480" i="4" s="1"/>
  <c r="E479" i="4" s="1"/>
  <c r="E447" i="4"/>
  <c r="E446" i="4" s="1"/>
  <c r="E445" i="4" s="1"/>
  <c r="E412" i="4"/>
  <c r="E411" i="4" s="1"/>
  <c r="E410" i="4" s="1"/>
  <c r="E343" i="4"/>
  <c r="E342" i="4" s="1"/>
  <c r="E341" i="4" s="1"/>
  <c r="E309" i="4"/>
  <c r="E308" i="4" s="1"/>
  <c r="E307" i="4" s="1"/>
  <c r="E275" i="4"/>
  <c r="E274" i="4" s="1"/>
  <c r="E273" i="4" s="1"/>
  <c r="E165" i="4"/>
  <c r="E164" i="4" s="1"/>
  <c r="E72" i="4"/>
  <c r="E71" i="4" s="1"/>
  <c r="E548" i="4"/>
  <c r="E547" i="4" s="1"/>
  <c r="E546" i="4" s="1"/>
  <c r="E488" i="4"/>
  <c r="E487" i="4" s="1"/>
  <c r="E486" i="4" s="1"/>
  <c r="E395" i="4"/>
  <c r="E394" i="4" s="1"/>
  <c r="E393" i="4" s="1"/>
  <c r="E360" i="4"/>
  <c r="E359" i="4" s="1"/>
  <c r="E358" i="4" s="1"/>
  <c r="E326" i="4"/>
  <c r="E325" i="4" s="1"/>
  <c r="E324" i="4" s="1"/>
  <c r="E260" i="4"/>
  <c r="E259" i="4" s="1"/>
  <c r="E258" i="4" s="1"/>
  <c r="E257" i="4" s="1"/>
  <c r="E221" i="4"/>
  <c r="E220" i="4" s="1"/>
  <c r="E206" i="4"/>
  <c r="E205" i="4" s="1"/>
  <c r="E179" i="4"/>
  <c r="E178" i="4" s="1"/>
  <c r="E141" i="4"/>
  <c r="E133" i="4"/>
  <c r="E132" i="4" s="1"/>
  <c r="E131" i="4" s="1"/>
  <c r="E117" i="4"/>
  <c r="E116" i="4" s="1"/>
  <c r="E79" i="4"/>
  <c r="E78" i="4" s="1"/>
  <c r="E41" i="4"/>
  <c r="E40" i="4" s="1"/>
  <c r="E140" i="4"/>
  <c r="E109" i="4"/>
  <c r="E108" i="4" s="1"/>
  <c r="E107" i="4" s="1"/>
  <c r="E632" i="4"/>
  <c r="E631" i="4" s="1"/>
  <c r="E630" i="4" s="1"/>
  <c r="E629" i="4" s="1"/>
  <c r="E636" i="4" s="1"/>
  <c r="E591" i="4"/>
  <c r="E590" i="4" s="1"/>
  <c r="E589" i="4" s="1"/>
  <c r="E570" i="4"/>
  <c r="E569" i="4" s="1"/>
  <c r="E505" i="4"/>
  <c r="E504" i="4" s="1"/>
  <c r="E503" i="4" s="1"/>
  <c r="E502" i="4" s="1"/>
  <c r="E509" i="4" s="1"/>
  <c r="E471" i="4"/>
  <c r="E437" i="4"/>
  <c r="E436" i="4" s="1"/>
  <c r="E435" i="4" s="1"/>
  <c r="E428" i="4"/>
  <c r="E427" i="4" s="1"/>
  <c r="E402" i="4"/>
  <c r="E401" i="4" s="1"/>
  <c r="E400" i="4" s="1"/>
  <c r="E333" i="4"/>
  <c r="E332" i="4" s="1"/>
  <c r="E331" i="4" s="1"/>
  <c r="E299" i="4"/>
  <c r="E298" i="4" s="1"/>
  <c r="E236" i="4"/>
  <c r="E235" i="4" s="1"/>
  <c r="E234" i="4" s="1"/>
  <c r="E196" i="4"/>
  <c r="E195" i="4" s="1"/>
  <c r="E187" i="4"/>
  <c r="E149" i="4"/>
  <c r="E148" i="4" s="1"/>
  <c r="E615" i="4"/>
  <c r="E614" i="4" s="1"/>
  <c r="E613" i="4" s="1"/>
  <c r="E495" i="4"/>
  <c r="E494" i="4" s="1"/>
  <c r="E493" i="4" s="1"/>
  <c r="E492" i="4" s="1"/>
  <c r="E499" i="4" s="1"/>
  <c r="E383" i="4"/>
  <c r="E227" i="4"/>
  <c r="E185" i="4"/>
  <c r="E184" i="4" s="1"/>
  <c r="E177" i="4"/>
  <c r="E176" i="4" s="1"/>
  <c r="E170" i="4"/>
  <c r="E316" i="4"/>
  <c r="E315" i="4" s="1"/>
  <c r="E314" i="4" s="1"/>
  <c r="E313" i="4" s="1"/>
  <c r="E320" i="4" s="1"/>
  <c r="E212" i="4"/>
  <c r="E211" i="4" s="1"/>
  <c r="E124" i="4"/>
  <c r="E67" i="4"/>
  <c r="E66" i="4" s="1"/>
  <c r="E32" i="4"/>
  <c r="E31" i="4" s="1"/>
  <c r="E30" i="4" s="1"/>
  <c r="E576" i="4"/>
  <c r="E575" i="4" s="1"/>
  <c r="E574" i="4" s="1"/>
  <c r="E555" i="4"/>
  <c r="E554" i="4" s="1"/>
  <c r="E553" i="4" s="1"/>
  <c r="E282" i="4"/>
  <c r="E281" i="4" s="1"/>
  <c r="E280" i="4" s="1"/>
  <c r="E29" i="4"/>
  <c r="E28" i="4" s="1"/>
  <c r="E251" i="4"/>
  <c r="E250" i="4" s="1"/>
  <c r="E228" i="4"/>
  <c r="E25" i="4"/>
  <c r="E24" i="4" s="1"/>
  <c r="E55" i="4"/>
  <c r="E54" i="4" s="1"/>
  <c r="E115" i="4"/>
  <c r="E350" i="4"/>
  <c r="E349" i="4" s="1"/>
  <c r="E348" i="4" s="1"/>
  <c r="E101" i="4"/>
  <c r="E538" i="4"/>
  <c r="E537" i="4" s="1"/>
  <c r="E536" i="4" s="1"/>
  <c r="E243" i="4"/>
  <c r="E242" i="4" s="1"/>
  <c r="E419" i="4"/>
  <c r="E418" i="4" s="1"/>
  <c r="E417" i="4" s="1"/>
  <c r="E416" i="4" s="1"/>
  <c r="E171" i="4"/>
  <c r="E70" i="4"/>
  <c r="E69" i="4" s="1"/>
  <c r="E384" i="4"/>
  <c r="E21" i="4"/>
  <c r="E20" i="4" s="1"/>
  <c r="E470" i="4"/>
  <c r="E123" i="4"/>
  <c r="E100" i="4"/>
  <c r="E126" i="4"/>
  <c r="E125" i="4" s="1"/>
  <c r="E210" i="4"/>
  <c r="E209" i="4" s="1"/>
  <c r="E434" i="4" l="1"/>
  <c r="E441" i="4" s="1"/>
  <c r="E61" i="4"/>
  <c r="E454" i="4"/>
  <c r="E461" i="4" s="1"/>
  <c r="E145" i="4"/>
  <c r="E542" i="4"/>
  <c r="E549" i="4" s="1"/>
  <c r="E279" i="4"/>
  <c r="E288" i="4" s="1"/>
  <c r="E190" i="4"/>
  <c r="E47" i="4"/>
  <c r="E283" i="4"/>
  <c r="E609" i="4"/>
  <c r="E616" i="4" s="1"/>
  <c r="E397" i="4"/>
  <c r="E396" i="4" s="1"/>
  <c r="E295" i="4"/>
  <c r="E552" i="4"/>
  <c r="E142" i="4"/>
  <c r="E291" i="4"/>
  <c r="E300" i="4" s="1"/>
  <c r="E619" i="4"/>
  <c r="E626" i="4" s="1"/>
  <c r="E469" i="4"/>
  <c r="E468" i="4" s="1"/>
  <c r="E347" i="4"/>
  <c r="E354" i="4" s="1"/>
  <c r="E68" i="4"/>
  <c r="E226" i="4"/>
  <c r="E444" i="4"/>
  <c r="E451" i="4" s="1"/>
  <c r="E239" i="4"/>
  <c r="E229" i="4"/>
  <c r="E219" i="4"/>
  <c r="E245" i="4"/>
  <c r="E244" i="4" s="1"/>
  <c r="E464" i="4"/>
  <c r="E475" i="4" s="1"/>
  <c r="E328" i="4"/>
  <c r="E327" i="4" s="1"/>
  <c r="E323" i="4" s="1"/>
  <c r="E334" i="4" s="1"/>
  <c r="E483" i="4"/>
  <c r="E482" i="4" s="1"/>
  <c r="E478" i="4" s="1"/>
  <c r="E489" i="4" s="1"/>
  <c r="E303" i="4"/>
  <c r="E310" i="4" s="1"/>
  <c r="E377" i="4"/>
  <c r="E388" i="4" s="1"/>
  <c r="E532" i="4"/>
  <c r="E539" i="4" s="1"/>
  <c r="E337" i="4"/>
  <c r="E344" i="4" s="1"/>
  <c r="E266" i="4"/>
  <c r="E593" i="4"/>
  <c r="E592" i="4" s="1"/>
  <c r="E406" i="4"/>
  <c r="E413" i="4" s="1"/>
  <c r="E424" i="4"/>
  <c r="E431" i="4" s="1"/>
  <c r="E357" i="4"/>
  <c r="E364" i="4" s="1"/>
  <c r="E139" i="4"/>
  <c r="E134" i="4"/>
  <c r="E582" i="4"/>
  <c r="E367" i="4"/>
  <c r="E374" i="4" s="1"/>
  <c r="E382" i="4"/>
  <c r="E381" i="4" s="1"/>
  <c r="E17" i="4"/>
  <c r="E208" i="4"/>
  <c r="E99" i="4"/>
  <c r="E98" i="4" s="1"/>
  <c r="E94" i="4" s="1"/>
  <c r="E392" i="4"/>
  <c r="E403" i="4" s="1"/>
  <c r="E122" i="4"/>
  <c r="E111" i="4" s="1"/>
  <c r="E110" i="4" s="1"/>
  <c r="E39" i="4"/>
  <c r="E169" i="4"/>
  <c r="E163" i="4" s="1"/>
  <c r="E77" i="4"/>
  <c r="E128" i="4"/>
  <c r="E175" i="4"/>
  <c r="E197" i="4"/>
  <c r="E9" i="4"/>
  <c r="E566" i="4"/>
  <c r="E565" i="4" s="1"/>
  <c r="E254" i="4"/>
  <c r="E253" i="4" s="1"/>
  <c r="E252" i="4" s="1"/>
  <c r="E16" i="4" l="1"/>
  <c r="E174" i="4"/>
  <c r="E596" i="4"/>
  <c r="E46" i="4"/>
  <c r="E276" i="4"/>
  <c r="E91" i="4"/>
  <c r="E637" i="4" l="1"/>
  <c r="D42" i="3"/>
  <c r="E29" i="3" s="1"/>
  <c r="E35" i="3"/>
  <c r="E33" i="3"/>
  <c r="E32" i="3"/>
  <c r="E31" i="3"/>
  <c r="E30" i="3"/>
  <c r="E21" i="3"/>
  <c r="E20" i="3"/>
  <c r="E19" i="3"/>
  <c r="E18" i="3"/>
  <c r="E9" i="3"/>
  <c r="E36" i="3" l="1"/>
  <c r="E34" i="3"/>
  <c r="E23" i="3"/>
  <c r="E12" i="3"/>
  <c r="E24" i="3"/>
  <c r="E13" i="3"/>
  <c r="E25" i="3"/>
  <c r="E37" i="3"/>
  <c r="E26" i="3"/>
  <c r="E38" i="3"/>
  <c r="E10" i="3"/>
  <c r="E22" i="3"/>
  <c r="E11" i="3"/>
  <c r="E14" i="3"/>
  <c r="E15" i="3"/>
  <c r="E27" i="3"/>
  <c r="E39" i="3"/>
  <c r="E16" i="3"/>
  <c r="E28" i="3"/>
  <c r="E17" i="3"/>
  <c r="E42" i="3" l="1"/>
  <c r="D19" i="2"/>
  <c r="D15" i="2"/>
  <c r="D9" i="2"/>
  <c r="D25" i="2" s="1"/>
  <c r="E22" i="2" l="1"/>
  <c r="E13" i="2"/>
  <c r="E15" i="2"/>
  <c r="E23" i="2"/>
  <c r="E14" i="2"/>
  <c r="E16" i="2"/>
  <c r="E17" i="2"/>
  <c r="E18" i="2"/>
  <c r="E19" i="2"/>
  <c r="E10" i="2"/>
  <c r="E20" i="2"/>
  <c r="E11" i="2"/>
  <c r="E21" i="2"/>
  <c r="E12" i="2"/>
  <c r="E9" i="2" l="1"/>
  <c r="E25" i="2" s="1"/>
  <c r="C205" i="1" l="1"/>
  <c r="C204" i="1" s="1"/>
  <c r="C203" i="1" s="1"/>
  <c r="C100" i="1"/>
  <c r="F11" i="1" l="1"/>
  <c r="F12" i="1"/>
  <c r="F14" i="1"/>
  <c r="F15" i="1"/>
  <c r="F18" i="1"/>
  <c r="F19" i="1"/>
  <c r="F20" i="1"/>
  <c r="F21" i="1"/>
  <c r="E13" i="1"/>
  <c r="F13" i="1" s="1"/>
  <c r="C17" i="1" l="1"/>
  <c r="C13" i="1"/>
  <c r="C168" i="1"/>
  <c r="C148" i="1"/>
  <c r="C133" i="1"/>
  <c r="C92" i="1"/>
  <c r="C77" i="1"/>
  <c r="C46" i="1"/>
  <c r="C35" i="1"/>
  <c r="C26" i="1"/>
  <c r="C18" i="1"/>
  <c r="E10" i="1" l="1"/>
  <c r="F10" i="1" s="1"/>
  <c r="E30" i="1"/>
  <c r="F30" i="1" s="1"/>
  <c r="E22" i="1"/>
  <c r="F22" i="1" s="1"/>
  <c r="E17" i="1"/>
  <c r="F17" i="1" s="1"/>
  <c r="E16" i="1"/>
  <c r="F16" i="1" s="1"/>
  <c r="C15" i="1" l="1"/>
  <c r="C14" i="1" s="1"/>
  <c r="C12" i="1" l="1"/>
  <c r="C11" i="1" l="1"/>
  <c r="C161" i="1" l="1"/>
  <c r="C172" i="1"/>
  <c r="C164" i="1"/>
  <c r="C115" i="1"/>
  <c r="C106" i="1"/>
  <c r="C61" i="1"/>
  <c r="C52" i="1"/>
  <c r="C38" i="1"/>
  <c r="C29" i="1"/>
  <c r="C28" i="1" s="1"/>
  <c r="C114" i="1" l="1"/>
  <c r="C200" i="1" l="1"/>
  <c r="C198" i="1"/>
  <c r="C194" i="1"/>
  <c r="C193" i="1"/>
  <c r="C191" i="1"/>
  <c r="C190" i="1" s="1"/>
  <c r="C186" i="1"/>
  <c r="C188" i="1"/>
  <c r="C182" i="1"/>
  <c r="C181" i="1" s="1"/>
  <c r="C177" i="1"/>
  <c r="C176" i="1" s="1"/>
  <c r="C175" i="1" s="1"/>
  <c r="C173" i="1"/>
  <c r="C171" i="1"/>
  <c r="C165" i="1"/>
  <c r="C163" i="1"/>
  <c r="C160" i="1"/>
  <c r="C158" i="1"/>
  <c r="C155" i="1"/>
  <c r="C153" i="1"/>
  <c r="C149" i="1"/>
  <c r="C147" i="1"/>
  <c r="C145" i="1"/>
  <c r="C143" i="1"/>
  <c r="C140" i="1"/>
  <c r="C138" i="1"/>
  <c r="C136" i="1"/>
  <c r="C134" i="1"/>
  <c r="C132" i="1"/>
  <c r="C128" i="1"/>
  <c r="C126" i="1"/>
  <c r="C123" i="1"/>
  <c r="C121" i="1"/>
  <c r="C119" i="1"/>
  <c r="C112" i="1"/>
  <c r="C110" i="1"/>
  <c r="C107" i="1"/>
  <c r="C105" i="1"/>
  <c r="C103" i="1"/>
  <c r="C101" i="1"/>
  <c r="C99" i="1"/>
  <c r="C95" i="1"/>
  <c r="C93" i="1"/>
  <c r="C91" i="1"/>
  <c r="C89" i="1"/>
  <c r="C86" i="1"/>
  <c r="C83" i="1"/>
  <c r="C81" i="1"/>
  <c r="C79" i="1"/>
  <c r="C76" i="1"/>
  <c r="C75" i="1" s="1"/>
  <c r="C73" i="1"/>
  <c r="C71" i="1"/>
  <c r="C68" i="1"/>
  <c r="C65" i="1"/>
  <c r="C63" i="1"/>
  <c r="C60" i="1"/>
  <c r="C58" i="1"/>
  <c r="C56" i="1"/>
  <c r="C53" i="1"/>
  <c r="C51" i="1"/>
  <c r="C47" i="1"/>
  <c r="C45" i="1"/>
  <c r="C43" i="1"/>
  <c r="C41" i="1"/>
  <c r="C39" i="1"/>
  <c r="C37" i="1"/>
  <c r="C33" i="1"/>
  <c r="C24" i="1"/>
  <c r="C23" i="1" s="1"/>
  <c r="C10" i="1" s="1"/>
  <c r="C21" i="1"/>
  <c r="C20" i="1" s="1"/>
  <c r="C162" i="1" l="1"/>
  <c r="C32" i="1"/>
  <c r="C185" i="1"/>
  <c r="C142" i="1"/>
  <c r="C157" i="1"/>
  <c r="C197" i="1"/>
  <c r="C196" i="1" s="1"/>
  <c r="C167" i="1"/>
  <c r="C152" i="1"/>
  <c r="C131" i="1"/>
  <c r="C118" i="1"/>
  <c r="C109" i="1"/>
  <c r="C98" i="1"/>
  <c r="C85" i="1"/>
  <c r="C78" i="1"/>
  <c r="C70" i="1"/>
  <c r="C55" i="1"/>
  <c r="C180" i="1"/>
  <c r="C50" i="1"/>
  <c r="C31" i="1" l="1"/>
  <c r="C97" i="1"/>
  <c r="C207" i="1" l="1"/>
  <c r="E207" i="1"/>
</calcChain>
</file>

<file path=xl/sharedStrings.xml><?xml version="1.0" encoding="utf-8"?>
<sst xmlns="http://schemas.openxmlformats.org/spreadsheetml/2006/main" count="4187" uniqueCount="835">
  <si>
    <t>Aprobado</t>
  </si>
  <si>
    <t>10000</t>
  </si>
  <si>
    <t>SERVICIOS PERSONALES</t>
  </si>
  <si>
    <t>11000</t>
  </si>
  <si>
    <t>REMUNERACIONES AL PERSONAL DE CARACTER PERMANENTE</t>
  </si>
  <si>
    <t>11300</t>
  </si>
  <si>
    <t>SUELDOS BASE AL PERSONAL PERMANENTE</t>
  </si>
  <si>
    <t>11301</t>
  </si>
  <si>
    <t>SUELDOS AL PERSONAL DE BASE</t>
  </si>
  <si>
    <t>13000</t>
  </si>
  <si>
    <t>REMUNERACIONES ADICIONALES Y ESPECIALES</t>
  </si>
  <si>
    <t>13200</t>
  </si>
  <si>
    <t>PRIMAS DE VACACIONES, DOMINICAL Y GRATIFICACIÓN DE FIN DE AÑO</t>
  </si>
  <si>
    <t>13201</t>
  </si>
  <si>
    <t>PRIMAS DE VACACIONES</t>
  </si>
  <si>
    <t>13203</t>
  </si>
  <si>
    <t>GRATIFICACIÓN DE FIN DE AÑO</t>
  </si>
  <si>
    <t>13400</t>
  </si>
  <si>
    <t>COMPENSACIONES</t>
  </si>
  <si>
    <t>13401</t>
  </si>
  <si>
    <t>COMPENSACIONES ORDINARIAS</t>
  </si>
  <si>
    <t>14000</t>
  </si>
  <si>
    <t>SEGURIDAD SOCIAL</t>
  </si>
  <si>
    <t>14100</t>
  </si>
  <si>
    <t>APORTACIONES DE SEGURIDAD SOCIAL</t>
  </si>
  <si>
    <t>14103</t>
  </si>
  <si>
    <t>APORTACIONES DE SEGURIDAD SOCIAL CON INSTITUCIONES PRIVADAS</t>
  </si>
  <si>
    <t>15000</t>
  </si>
  <si>
    <t>OTRAS PRESTACIONES SOCIALES Y ECONOMICAS</t>
  </si>
  <si>
    <t>15200</t>
  </si>
  <si>
    <t>INDEMNIZACIONES</t>
  </si>
  <si>
    <t>15202</t>
  </si>
  <si>
    <t>PAGO DE LIQUIDACIONES</t>
  </si>
  <si>
    <t>20000</t>
  </si>
  <si>
    <t>MATERIALES Y SUMINISTROS</t>
  </si>
  <si>
    <t>21000</t>
  </si>
  <si>
    <t>MATERIALES DE ADMINISTRACION, EMISION DE DOCUMENTOS Y ARTICULOS OFICIALES</t>
  </si>
  <si>
    <t>21100</t>
  </si>
  <si>
    <t>MATERIALES, ÚTILES Y EQUIPOS MENORES DE OFICINA</t>
  </si>
  <si>
    <t>21101</t>
  </si>
  <si>
    <t>MATERIALES PARA SERVICIO EN GENERAL</t>
  </si>
  <si>
    <t>21102</t>
  </si>
  <si>
    <t>ARTÍCULOS Y MATERIAL DE OFICINA</t>
  </si>
  <si>
    <t>21106</t>
  </si>
  <si>
    <t>PRODUCTOS DE PAPEL Y HULE PARA USO EN OFICINAS</t>
  </si>
  <si>
    <t>21200</t>
  </si>
  <si>
    <t>MATERIALES Y ÚTILES DE IMPRESIÓN Y REPRODUCCIÓN</t>
  </si>
  <si>
    <t>21201</t>
  </si>
  <si>
    <t>MATERIALES PARA IMPRESIÓN Y REPRODUCCIÓN</t>
  </si>
  <si>
    <t>21300</t>
  </si>
  <si>
    <t>MATERIAL ESTADÍSTICO Y GEOGRÁFICO</t>
  </si>
  <si>
    <t>21301</t>
  </si>
  <si>
    <t>ARTÍCULOS PARA USO ESTADÍSTICO Y GEOGRÁFICO</t>
  </si>
  <si>
    <t>21400</t>
  </si>
  <si>
    <t>MATERIALES, ÚTILES Y EQUIPOS MENORES DE TECNOLOGÍAS DE LA INFORMACIÓN Y COMUNICACIONES</t>
  </si>
  <si>
    <t>21401</t>
  </si>
  <si>
    <t>SUMINISTROS INFORMÁTICOS</t>
  </si>
  <si>
    <t>21500</t>
  </si>
  <si>
    <t>MATERIAL IMPRESO E INFORMACIÓN DIGITAL</t>
  </si>
  <si>
    <t>21501</t>
  </si>
  <si>
    <t>ARTÍCULOS DIVERSOS DE CARÁCTER COMERCIAL</t>
  </si>
  <si>
    <t>21600</t>
  </si>
  <si>
    <t>MATERIAL DE LIMPIEZA</t>
  </si>
  <si>
    <t>21601</t>
  </si>
  <si>
    <t>MATERIALES Y ARTÍCULOS DE LIMPIEZA</t>
  </si>
  <si>
    <t>21800</t>
  </si>
  <si>
    <t>MATERIALES PARA EL REGISTRO E IDENTIFICACIÓN DE BIENES Y PERSONAS</t>
  </si>
  <si>
    <t>21801</t>
  </si>
  <si>
    <t>ELABORACIÓN DE PLACAS Y CALCOMANÍAS</t>
  </si>
  <si>
    <t>21802</t>
  </si>
  <si>
    <t>MATERIAL DE FOTOCREDENCIALIZACIÓN</t>
  </si>
  <si>
    <t>22000</t>
  </si>
  <si>
    <t>ALIMENTOS Y UTENSILIOS</t>
  </si>
  <si>
    <t>22100</t>
  </si>
  <si>
    <t>PRODUCTOS ALIMENTICIOS PARA PERSONAS</t>
  </si>
  <si>
    <t>22105</t>
  </si>
  <si>
    <t>PRODUCTOS DIVERSOS PARA ALIMENTACIÓN DE PERSONAS</t>
  </si>
  <si>
    <t>22300</t>
  </si>
  <si>
    <t>UTENSILIOS PARA EL SERVICIO DE ALIMENTACIÓN</t>
  </si>
  <si>
    <t>22302</t>
  </si>
  <si>
    <t>ARTÍCULOS PARA EL SERVICIO DE ALIMENTACIÓN</t>
  </si>
  <si>
    <t>24000</t>
  </si>
  <si>
    <t>MATERIALES Y ARTICULOS DE CONSTRUCCION Y DE REPARACION</t>
  </si>
  <si>
    <t>24100</t>
  </si>
  <si>
    <t>PRODUCTOS MINERALES NO METÁLICOS</t>
  </si>
  <si>
    <t>24101</t>
  </si>
  <si>
    <t>MATERIAL DE FERRETERÍA PARA CONSTRUCCIÓN Y REPARACIÓN</t>
  </si>
  <si>
    <t>24400</t>
  </si>
  <si>
    <t>MADERA Y PRODUCTOS DE MADERA</t>
  </si>
  <si>
    <t>24401</t>
  </si>
  <si>
    <t>24600</t>
  </si>
  <si>
    <t>MATERIAL ELÉCTRICO Y ELECTRÓNICO</t>
  </si>
  <si>
    <t>24601</t>
  </si>
  <si>
    <t>ACCESORIOS Y MATERIAL ELÉCTRICO</t>
  </si>
  <si>
    <t>24603</t>
  </si>
  <si>
    <t>MATERIAL DE FERRETERÍA ELÉCTRICO</t>
  </si>
  <si>
    <t>24700</t>
  </si>
  <si>
    <t>ARTÍCULOS METÁLICOS PARA LA CONSTRUCCIÓN</t>
  </si>
  <si>
    <t>24702</t>
  </si>
  <si>
    <t>MATERIAL DE FERRETERÍA PARA LA CONSTRUCCIÓN</t>
  </si>
  <si>
    <t>24800</t>
  </si>
  <si>
    <t>MATERIALES COMPLEMENTARIOS</t>
  </si>
  <si>
    <t>24801</t>
  </si>
  <si>
    <t>ARTÍCULOS COMPLEMENTARIOS PARA SERVICIOS GENERALES</t>
  </si>
  <si>
    <t>24807</t>
  </si>
  <si>
    <t>PRODUCTOS DE PLÁSTICO, PVC Y SIMILARES PARA LA CONSTRUCCIÓN</t>
  </si>
  <si>
    <t>24900</t>
  </si>
  <si>
    <t>OTROS MATERIALES Y ARTÍCULOS DE CONSTRUCCIÓN Y REPARACIÓN</t>
  </si>
  <si>
    <t>24904</t>
  </si>
  <si>
    <t>OTROS PRODUCTOS QUÍMICOS PARA CONSTRUCCIÓN Y REPARACIÓN</t>
  </si>
  <si>
    <t>25000</t>
  </si>
  <si>
    <t>PRODUCTOS QUIMICOS, FARMACEUTICOS Y DE LABORATORIO</t>
  </si>
  <si>
    <t>25200</t>
  </si>
  <si>
    <t>FERTILIZANTES, PESTICIDAS Y OTROS AGROQUÍMICOS</t>
  </si>
  <si>
    <t>25201</t>
  </si>
  <si>
    <t>25300</t>
  </si>
  <si>
    <t>MEDICINAS Y PRODUCTOS FARMACÉUTICOS</t>
  </si>
  <si>
    <t>25301</t>
  </si>
  <si>
    <t>MEDICINAS Y PRODUCTOS FARMACÉUTICOS DE APLICACIÓN HUMANA</t>
  </si>
  <si>
    <t>26000</t>
  </si>
  <si>
    <t>COMBUSTIBLES, LUBRICANTES Y ADITIVOS</t>
  </si>
  <si>
    <t>26100</t>
  </si>
  <si>
    <t>COMBUSTIBLES, LUBRICANTES Y ADITIVOS</t>
  </si>
  <si>
    <t>26101</t>
  </si>
  <si>
    <t>27000</t>
  </si>
  <si>
    <t>VESTUARIO, BLANCOS, PRENDAS DE PROTECCION Y ARTICULOS DEPORTIVOS</t>
  </si>
  <si>
    <t>27100</t>
  </si>
  <si>
    <t>VESTUARIO Y UNIFORMES</t>
  </si>
  <si>
    <t>27101</t>
  </si>
  <si>
    <t>ARTÍCULOS PARA SERVICIOS GENERALES</t>
  </si>
  <si>
    <t>27400</t>
  </si>
  <si>
    <t>PRODUCTOS TEXTILES</t>
  </si>
  <si>
    <t>27401</t>
  </si>
  <si>
    <t>27500</t>
  </si>
  <si>
    <t>BLANCOS Y OTROS PRODUCTOS TEXTILES, EXCEPTO PRENDAS DE VESTIR</t>
  </si>
  <si>
    <t>27503</t>
  </si>
  <si>
    <t>OTROS PRODUCTOS TEXTILES</t>
  </si>
  <si>
    <t>29000</t>
  </si>
  <si>
    <t>HERRAMIENTAS, REFACCIONES Y ACCESORIOS MENORES</t>
  </si>
  <si>
    <t>29100</t>
  </si>
  <si>
    <t>HERRAMIENTAS MENORES</t>
  </si>
  <si>
    <t>29101</t>
  </si>
  <si>
    <t>ACCESORIOS Y MATERIALES MENORES</t>
  </si>
  <si>
    <t>29107</t>
  </si>
  <si>
    <t>EQUIPOS Y MATERIALES MENORES DE MANTENIMIENTO Y SEGURIDAD</t>
  </si>
  <si>
    <t>29300</t>
  </si>
  <si>
    <t>REFACCIONES Y ACCESORIOS MENORES DE MOBILIARIO Y EQUIPO DE ADMINISTRACIÓN, EDUCACIONAL Y RECREATIVO</t>
  </si>
  <si>
    <t>29301</t>
  </si>
  <si>
    <t>MATERIAL MENOR DE FERRETERÍA PARA MOBILIARIO Y EQUIPO</t>
  </si>
  <si>
    <t>29600</t>
  </si>
  <si>
    <t>REFACCIONES Y ACCESORIOS MENORES DE EQUIPO DE TRANSPORTE</t>
  </si>
  <si>
    <t>29601</t>
  </si>
  <si>
    <t>ACCESORIOS Y MATERIALES ELÉCTRICOS MENORES PARA EQUIPO DE TRANSPORTE</t>
  </si>
  <si>
    <t>29800</t>
  </si>
  <si>
    <t>REFACCIONES Y ACCESORIOS MENORES DE MAQUINARIA Y OTROS EQUIPOS</t>
  </si>
  <si>
    <t>29801</t>
  </si>
  <si>
    <t>ARTÍCULOS MENORES DE SERVICIO GENERAL PARA MAQUINARIA Y OTROS EQUIPOS</t>
  </si>
  <si>
    <t>29900</t>
  </si>
  <si>
    <t>REFACCIONES Y ACCESORIOS MENORES OTROS BIENES MUEBLES</t>
  </si>
  <si>
    <t>29905</t>
  </si>
  <si>
    <t>MATERIAL MENOR DE FERRETERÍA PARA OTROS BIENES MUEBLES</t>
  </si>
  <si>
    <t>30000</t>
  </si>
  <si>
    <t>SERVICIOS GENERALES</t>
  </si>
  <si>
    <t>31000</t>
  </si>
  <si>
    <t>SERVICIOS BASICOS</t>
  </si>
  <si>
    <t>31100</t>
  </si>
  <si>
    <t>ENERGÍA ELÉCTRICA</t>
  </si>
  <si>
    <t>31101</t>
  </si>
  <si>
    <t>31200</t>
  </si>
  <si>
    <t>GAS</t>
  </si>
  <si>
    <t>31201</t>
  </si>
  <si>
    <t>31300</t>
  </si>
  <si>
    <t>AGUA</t>
  </si>
  <si>
    <t>31301</t>
  </si>
  <si>
    <t>31400</t>
  </si>
  <si>
    <t>TELEFONÍA TRADICIONAL</t>
  </si>
  <si>
    <t>31401</t>
  </si>
  <si>
    <t>31700</t>
  </si>
  <si>
    <t>SERVICIOS DE ACCESO DE INTERNET, REDES Y PROCESAMIENTO DE INFORMACIÓN</t>
  </si>
  <si>
    <t>31701</t>
  </si>
  <si>
    <t>32000</t>
  </si>
  <si>
    <t>SERVICIOS DE ARRENDAMIENTO</t>
  </si>
  <si>
    <t>32300</t>
  </si>
  <si>
    <t>ARRENDAMIENTO DE MOBILIARIO Y EQUIPO DE ADMINISTRACIÓN, EDUCACIONAL Y RECREATIVO</t>
  </si>
  <si>
    <t>32301</t>
  </si>
  <si>
    <t>ARRENDAMIENTO DE EQUIPO Y BIENES INFORMÁTICOS</t>
  </si>
  <si>
    <t>32500</t>
  </si>
  <si>
    <t>ARRENDAMIENTO DE EQUIPO DE TRANSPORTE</t>
  </si>
  <si>
    <t>32501</t>
  </si>
  <si>
    <t>32600</t>
  </si>
  <si>
    <t>ARRENDAMIENTO DE MAQUINARIA, OTROS EQUIPOS Y HERRAMIENTAS</t>
  </si>
  <si>
    <t>32601</t>
  </si>
  <si>
    <t>32900</t>
  </si>
  <si>
    <t>OTROS ARRENDAMIENTOS</t>
  </si>
  <si>
    <t>32901</t>
  </si>
  <si>
    <t>33000</t>
  </si>
  <si>
    <t>SERVICIOS PROFESIONALES, CIENTIFICOS, TECNICOS Y OTROS SERVICIOS</t>
  </si>
  <si>
    <t>33100</t>
  </si>
  <si>
    <t>SERVICIOS LEGALES, DE CONTABILIDAD, AUDITORÍA Y RELACIONADOS</t>
  </si>
  <si>
    <t>33101</t>
  </si>
  <si>
    <t>ASESORÍAS ASOCIADAS A CONVENIOS, TRATADOS O ACUERDOS</t>
  </si>
  <si>
    <t>33200</t>
  </si>
  <si>
    <t>SERVICIOS DE DISEÑO, ARQUITECTURA, INGENIERÍA Y ACTIVIDADES RELACIONADAS</t>
  </si>
  <si>
    <t>33201</t>
  </si>
  <si>
    <t>33300</t>
  </si>
  <si>
    <t>SERVICIOS DE CONSULTORÍA ADMINISTRATIVA, PROCESOS, TÉCNICA Y EN TECNOLOGÍAS DE LA INFORMACIÓN</t>
  </si>
  <si>
    <t>33301</t>
  </si>
  <si>
    <t>SERVICIOS DE INFORMÁTICA</t>
  </si>
  <si>
    <t>33303</t>
  </si>
  <si>
    <t>SERVICIOS RELACIONADOS CON CERTIFICACIÓN DE PROCESOS</t>
  </si>
  <si>
    <t>33400</t>
  </si>
  <si>
    <t>SERVICIOS DE CAPACITACIÓN</t>
  </si>
  <si>
    <t>33401</t>
  </si>
  <si>
    <t>33600</t>
  </si>
  <si>
    <t>SERVICIOS DE APOYO ADMINISTRATIVO, TRADUCCIÓN, FOTOCOPIADO E IMPRESIÓN</t>
  </si>
  <si>
    <t>33601</t>
  </si>
  <si>
    <t>SERVICIOS RELACIONADOS CON TRADUCCIONES</t>
  </si>
  <si>
    <t>33603</t>
  </si>
  <si>
    <t>IMPRESIONES DE DOCTOS.OFICIALES PARA LA PRESTACIÓN DE SER. PÚB., IDENTIFICACIÓN, FORMATOS ADMINISTRATIVOS Y FISCALES, …</t>
  </si>
  <si>
    <t>34000</t>
  </si>
  <si>
    <t>SERVICIOS FINANCIEROS, BANCARIOS Y COMERCIALES</t>
  </si>
  <si>
    <t>34100</t>
  </si>
  <si>
    <t>SERVICIOS FINANCIEROS Y BANCARIOS</t>
  </si>
  <si>
    <t>34101</t>
  </si>
  <si>
    <t>COMISIONES BANCARIAS</t>
  </si>
  <si>
    <t>34400</t>
  </si>
  <si>
    <t>SEGUROS DE RESPONSABILIDAD PATRIMONIAL Y FIANZAS</t>
  </si>
  <si>
    <t>34401</t>
  </si>
  <si>
    <t>SEGURO DE RESPONSABILIDAD PATRIMONIAL DEL ESTADO</t>
  </si>
  <si>
    <t>34700</t>
  </si>
  <si>
    <t>FLETES Y MANIOBRAS</t>
  </si>
  <si>
    <t>34701</t>
  </si>
  <si>
    <t>34800</t>
  </si>
  <si>
    <t>COMISIONES POR VENTAS</t>
  </si>
  <si>
    <t>34801</t>
  </si>
  <si>
    <t>34900</t>
  </si>
  <si>
    <t>SERVICIOS FINANCIEROS, BANCARIOS Y COMERCIALES INTEGRALES</t>
  </si>
  <si>
    <t>34901</t>
  </si>
  <si>
    <t>35000</t>
  </si>
  <si>
    <t>SERVICIOS DE INSTALACION, REPARACION, MANTENIMIENTO Y CONSERVACION</t>
  </si>
  <si>
    <t>35100</t>
  </si>
  <si>
    <t>CONSERVACIÓN Y MANTENIMIENTO MENOR DE INMUEBLES</t>
  </si>
  <si>
    <t>35101</t>
  </si>
  <si>
    <t>MANTENIMIENTO Y CONSERVACIÓN DE INMUEBLES PARA LA PRESTACIÓN DE SERVICIOS ADMINISTRATIVOS</t>
  </si>
  <si>
    <t>35200</t>
  </si>
  <si>
    <t>INSTALACIÓN, REPARACIÓN Y MANTENIMIENTO DE MOBILIARIO Y EQUIPO DE ADMINISTRACIÓN, EDUCACIONAL Y RECREATIVO</t>
  </si>
  <si>
    <t>35201</t>
  </si>
  <si>
    <t>35500</t>
  </si>
  <si>
    <t>REPARACIÓN Y MANTENIMIENTO DE EQUIPO DE TRANSPORTE</t>
  </si>
  <si>
    <t>35501</t>
  </si>
  <si>
    <t>35700</t>
  </si>
  <si>
    <t>INSTALACIÓN, REPARACIÓN Y MANTENIMIENTO DE MAQUINARIA, OTROS EQUIPOS Y HERRAMIENTA</t>
  </si>
  <si>
    <t>35701</t>
  </si>
  <si>
    <t>MANTENIMIENTO Y CONSERVACIÓN DE MAQUINARIA Y EQUIPO</t>
  </si>
  <si>
    <t>35702</t>
  </si>
  <si>
    <t>MANTENIMIENTO Y CONSERVACIÓN DE PLANTAS E INSTALACIONES PRODUCTIVAS</t>
  </si>
  <si>
    <t>36000</t>
  </si>
  <si>
    <t>SERVICIOS DE COMUNICACION SOCIAL Y PUBLICIDAD</t>
  </si>
  <si>
    <t>36300</t>
  </si>
  <si>
    <t>SERVICIOS DE CREATIVIDAD, PREPRODUCCIÓN Y PRODUCCIÓN DE PUBLICIDAD, EXCEPTO INTERNET</t>
  </si>
  <si>
    <t>36301</t>
  </si>
  <si>
    <t>36400</t>
  </si>
  <si>
    <t>SERVICIOS DE REVELADO DE FOTOGRAFÍAS</t>
  </si>
  <si>
    <t>36401</t>
  </si>
  <si>
    <t>37000</t>
  </si>
  <si>
    <t>SERVICIOS DE TRASLADO Y VIATICOS</t>
  </si>
  <si>
    <t>37200</t>
  </si>
  <si>
    <t>PASAJES TERRESTRES</t>
  </si>
  <si>
    <t>37201</t>
  </si>
  <si>
    <t>37500</t>
  </si>
  <si>
    <t>VIÁTICOS EN EL PAÍS</t>
  </si>
  <si>
    <t>37501</t>
  </si>
  <si>
    <t>38000</t>
  </si>
  <si>
    <t>SERVICIOS OFICIALES</t>
  </si>
  <si>
    <t>38200</t>
  </si>
  <si>
    <t>GASTOS DE ORDEN SOCIAL Y CULTURAL</t>
  </si>
  <si>
    <t>38201</t>
  </si>
  <si>
    <t>38500</t>
  </si>
  <si>
    <t>GASTOS DE REPRESENTACIÓN</t>
  </si>
  <si>
    <t>38501</t>
  </si>
  <si>
    <t>39000</t>
  </si>
  <si>
    <t>OTROS SERVICIOS GENERALES</t>
  </si>
  <si>
    <t>39200</t>
  </si>
  <si>
    <t>IMPUESTOS Y DERECHOS</t>
  </si>
  <si>
    <t>39201</t>
  </si>
  <si>
    <t>IMPUESTOS Y DERECHOS DE EXPORTACIÓN</t>
  </si>
  <si>
    <t>39202</t>
  </si>
  <si>
    <t>OTROS IMPUESTOS Y DERECHOS</t>
  </si>
  <si>
    <t>39800</t>
  </si>
  <si>
    <t>IMPUESTO SOBRE NÓMINAS Y OTROS QUE SE DERIVEN DE UNA RELACIÓN LABORAL</t>
  </si>
  <si>
    <t>39801</t>
  </si>
  <si>
    <t>39900</t>
  </si>
  <si>
    <t>OTROS SERVICIOS GENERALES</t>
  </si>
  <si>
    <t>39901</t>
  </si>
  <si>
    <t>SERVICIOS DE ALIMENTACIÓN</t>
  </si>
  <si>
    <t>40000</t>
  </si>
  <si>
    <t>TRANSFERENCIAS, ASIGNACIONES, SUBSIDIOS Y OTRAS AYUDAS</t>
  </si>
  <si>
    <t>44000</t>
  </si>
  <si>
    <t>AYUDAS SOCIALES</t>
  </si>
  <si>
    <t>44100</t>
  </si>
  <si>
    <t>Ayudas sociales a personas</t>
  </si>
  <si>
    <t>44101</t>
  </si>
  <si>
    <t>AUXILIO A PERSONAS U HOGARES</t>
  </si>
  <si>
    <t>44102</t>
  </si>
  <si>
    <t>AYUDAS ESPECIALES A PERSONAS U HOGARES</t>
  </si>
  <si>
    <t>50000</t>
  </si>
  <si>
    <t>BIENES MUEBLES, INMUEBLES E INTANGIBLES</t>
  </si>
  <si>
    <t>51000</t>
  </si>
  <si>
    <t>MOBILIARIO Y EQUIPO DE ADMINISTRACION</t>
  </si>
  <si>
    <t>51500</t>
  </si>
  <si>
    <t>Equipo de cómputo y de tecnologías de la información</t>
  </si>
  <si>
    <t>51503</t>
  </si>
  <si>
    <t>EQUIPO DE COMPUTACIÓN</t>
  </si>
  <si>
    <t>51504</t>
  </si>
  <si>
    <t>MOBILIARIO Y EQUIPO DE CÓMPUTO</t>
  </si>
  <si>
    <t>52000</t>
  </si>
  <si>
    <t>MOBILIARIO Y EQUIPO EDUCACIONAL Y RECREATIVO</t>
  </si>
  <si>
    <t>52200</t>
  </si>
  <si>
    <t>Aparatos deportivos</t>
  </si>
  <si>
    <t>52201</t>
  </si>
  <si>
    <t>APARATOS DEPORTIVOS</t>
  </si>
  <si>
    <t>52300</t>
  </si>
  <si>
    <t>Cámaras fotográficas y de video</t>
  </si>
  <si>
    <t>52301</t>
  </si>
  <si>
    <t>CÁMARAS FOTOGRÁFICAS Y DE VIDEO</t>
  </si>
  <si>
    <t>54000</t>
  </si>
  <si>
    <t>VEHICULOS Y EQUIPO DE TRANSPORTE</t>
  </si>
  <si>
    <t>54100</t>
  </si>
  <si>
    <t>Vehículos y equipo terrestre</t>
  </si>
  <si>
    <t>54101</t>
  </si>
  <si>
    <t>VEHÍCULOS Y EQUIPO TERRESTRE</t>
  </si>
  <si>
    <t>59000</t>
  </si>
  <si>
    <t>ACTIVOS INTANGIBLES</t>
  </si>
  <si>
    <t>59100</t>
  </si>
  <si>
    <t>Software</t>
  </si>
  <si>
    <t>59101</t>
  </si>
  <si>
    <t>SOFTWARE</t>
  </si>
  <si>
    <t>60000</t>
  </si>
  <si>
    <t>INVERSION PUBLICA</t>
  </si>
  <si>
    <t>61000</t>
  </si>
  <si>
    <t>OBRA PUBLICA EN BIENES DE DOMINIO PUBLICO</t>
  </si>
  <si>
    <t>61300</t>
  </si>
  <si>
    <t>Construcción de obras para el abastecimiento de agua, petróleo, gas, electricidad y telecomunicaciones</t>
  </si>
  <si>
    <t>61304</t>
  </si>
  <si>
    <t>INFRAESTRUCTURA ELÉCTRICA</t>
  </si>
  <si>
    <t>61400</t>
  </si>
  <si>
    <t>División de terrenos y construcción de obras de urbanización</t>
  </si>
  <si>
    <t>61402</t>
  </si>
  <si>
    <t>CONSTRUCCIÓN DE OBRAS DE URBANIZACIÓN EN LOTES</t>
  </si>
  <si>
    <t>61403</t>
  </si>
  <si>
    <t>CONSTRUCCIÓN DE OBRAS INTEGRALES PARA LA DOTACIÓN DE SERVICIOS</t>
  </si>
  <si>
    <t>Total</t>
  </si>
  <si>
    <t>O b j e t o    d e l    G a s t o</t>
  </si>
  <si>
    <t>ESTADO DE GUERRERO</t>
  </si>
  <si>
    <t xml:space="preserve">CLASIFICACION POR OBJETO DE GASTO </t>
  </si>
  <si>
    <t>MUNICIPIO DE BENITO JUAREZ, GUERRERO.</t>
  </si>
  <si>
    <t>PREVISIONES</t>
  </si>
  <si>
    <t>Previsiones de carácter laboral, económica y de seguridad social</t>
  </si>
  <si>
    <t>PREVISIONES DE INCREMENTO AL PERSONAL DE BASE</t>
  </si>
  <si>
    <t>PRESUPUESTO DE EGRESOS EJERCICIO FISCAL 2021</t>
  </si>
  <si>
    <t>+</t>
  </si>
  <si>
    <t>DEUDA PUBLICA</t>
  </si>
  <si>
    <t>ADEUDOS DE EJERCICIOS FISCALES ANTERIORES (ADEFAS)</t>
  </si>
  <si>
    <t>ADEFAS</t>
  </si>
  <si>
    <t xml:space="preserve">ADEFAS </t>
  </si>
  <si>
    <t>H. AYUNTAMIENTO MUNICIPAL CONSTITUCIONAL</t>
  </si>
  <si>
    <t>BENITO JUAREZ, GUERRERO.</t>
  </si>
  <si>
    <t>Presupuesto de Egresos Armonizado para el Ejercicio Fiscal 2021</t>
  </si>
  <si>
    <t>Clasificación Economina (por tipo de gasto)</t>
  </si>
  <si>
    <t xml:space="preserve"> </t>
  </si>
  <si>
    <t>CONCEPTO</t>
  </si>
  <si>
    <t>EGRESO APROBADO</t>
  </si>
  <si>
    <t>%</t>
  </si>
  <si>
    <t>Gasto Corriente</t>
  </si>
  <si>
    <t>Servicios Personales</t>
  </si>
  <si>
    <t>Materiales y Suministros</t>
  </si>
  <si>
    <t>Servicios Generales</t>
  </si>
  <si>
    <t>Transferencias, Asignaciones, Subsidios y Otras Ayudas</t>
  </si>
  <si>
    <t>Adefas</t>
  </si>
  <si>
    <t>Gasto de Capital</t>
  </si>
  <si>
    <t>Bienes Muebles, Inmuebles e Intangibles</t>
  </si>
  <si>
    <t>Inversión Pública</t>
  </si>
  <si>
    <t>Inversiones Financieras y Otras Provisiones</t>
  </si>
  <si>
    <t>Amortización de la Deuda y Disminución de Pasivos</t>
  </si>
  <si>
    <t>Deuda Pública</t>
  </si>
  <si>
    <t>Disminución de pasivos</t>
  </si>
  <si>
    <t>Pensiones y Jubilaciones</t>
  </si>
  <si>
    <t>Participaciones</t>
  </si>
  <si>
    <t>Total del Presupuesto</t>
  </si>
  <si>
    <t>Presupuesto de Egresos Armonizado para el Ejercicio Fiscal  2021</t>
  </si>
  <si>
    <t>Clasificación Administrativa</t>
  </si>
  <si>
    <t>PRESIDENCIA MUNICIPAL</t>
  </si>
  <si>
    <t>TESORERIA MUNICIPAL</t>
  </si>
  <si>
    <t>SINDICATURA MUNICIPAL</t>
  </si>
  <si>
    <t xml:space="preserve">REGIDORES </t>
  </si>
  <si>
    <t>ORGANO INTERNO DE CONTROL</t>
  </si>
  <si>
    <t>ACTIVIDADES COMERCIALES Y ESPECTACULOS</t>
  </si>
  <si>
    <t>AGUA POTABLE</t>
  </si>
  <si>
    <t xml:space="preserve">CATASTRO </t>
  </si>
  <si>
    <t xml:space="preserve">COMUNICACION SOCIAL </t>
  </si>
  <si>
    <t>DEPORTES</t>
  </si>
  <si>
    <t xml:space="preserve">DESARROLLO SOCIAL </t>
  </si>
  <si>
    <t>DIF</t>
  </si>
  <si>
    <t>DIRECCION DE EDUCACION</t>
  </si>
  <si>
    <t>OFICIALIA  MAYOR</t>
  </si>
  <si>
    <t xml:space="preserve">OBRAS PUBLICAS </t>
  </si>
  <si>
    <t xml:space="preserve">REGISTRO CIVIL </t>
  </si>
  <si>
    <t>DIRECCION DE SALUD</t>
  </si>
  <si>
    <t>DIRECCION DE LA MUJER</t>
  </si>
  <si>
    <t xml:space="preserve">SECRETARIA GENERAL </t>
  </si>
  <si>
    <t>SERVICIOS PUBLICOS</t>
  </si>
  <si>
    <t>DIRECCION DE TURISMO</t>
  </si>
  <si>
    <t>DIRECCION DE ECOLOGIA</t>
  </si>
  <si>
    <t>DIRECCION DE LA JUVENTUD</t>
  </si>
  <si>
    <t>JURIDICO</t>
  </si>
  <si>
    <t>TRANSPARENCIA</t>
  </si>
  <si>
    <t>INSTANCIA TECNICA</t>
  </si>
  <si>
    <t>SEGURIDAD PÚBLICA</t>
  </si>
  <si>
    <t>DIRECCIÓN DE TRANSITO MUNICIPAL</t>
  </si>
  <si>
    <t>DIRECCIÓN DE PROTECCION CIVIL</t>
  </si>
  <si>
    <t>CASA DE LA CULTURA</t>
  </si>
  <si>
    <t>DESARROLLO RURAL</t>
  </si>
  <si>
    <t>RESUMEN ANALITICO POR UNIDAD ADMINISTRATIVA</t>
  </si>
  <si>
    <t>Unidad Administrativa
O b j e t o    d e l    G a s t o</t>
  </si>
  <si>
    <t>311101</t>
  </si>
  <si>
    <t>SERV 2021</t>
  </si>
  <si>
    <t>SERV 2020</t>
  </si>
  <si>
    <t>DEMAS</t>
  </si>
  <si>
    <t>SUEL</t>
  </si>
  <si>
    <t>COM</t>
  </si>
  <si>
    <t>PRIMA</t>
  </si>
  <si>
    <t>AGUINALDO</t>
  </si>
  <si>
    <t>21502</t>
  </si>
  <si>
    <t>21603</t>
  </si>
  <si>
    <t>PRODUCTOS TEXTILES PARA LIMPIEZA</t>
  </si>
  <si>
    <t>24703</t>
  </si>
  <si>
    <t>PRODUCTOS MINERALES PARA LA CONSTRUCCIÓN</t>
  </si>
  <si>
    <t>29602</t>
  </si>
  <si>
    <t>ARTÍCULOS AUTOMOTRICES MENORES</t>
  </si>
  <si>
    <t>31500</t>
  </si>
  <si>
    <t>TELEFONÍA CELULAR</t>
  </si>
  <si>
    <t>31501</t>
  </si>
  <si>
    <t>31800</t>
  </si>
  <si>
    <t>SERVICIOS POSTALES Y TELEGRÁFICOS</t>
  </si>
  <si>
    <t>31801</t>
  </si>
  <si>
    <t>SERVICIO POSTAL</t>
  </si>
  <si>
    <t>33102</t>
  </si>
  <si>
    <t>OTRAS ASESORÍAS PARA LA OPERACIÓN DE PROGRAMAS</t>
  </si>
  <si>
    <t>51100</t>
  </si>
  <si>
    <t>Muebles de oficina y estantería</t>
  </si>
  <si>
    <t>51107</t>
  </si>
  <si>
    <t>MOBILIARIO Y EQUIPO</t>
  </si>
  <si>
    <t>56000</t>
  </si>
  <si>
    <t>MAQUINARIA, OTROS EQUIPOS Y HERRAMIENTAS</t>
  </si>
  <si>
    <t>56400</t>
  </si>
  <si>
    <t>Sistemas de aire acondicionado, calefacción y de refrigeración industrial y comercial</t>
  </si>
  <si>
    <t>56401</t>
  </si>
  <si>
    <t>SISTEMAS DE AIRE ACONDICIONADO, CALEFACCIÓN Y DE REFRIGERACIÓN INDUSTRIAL Y COMERCIAL</t>
  </si>
  <si>
    <t>90000</t>
  </si>
  <si>
    <t>93000</t>
  </si>
  <si>
    <t>COMISIONES DE LA DEUDA PUBLICA</t>
  </si>
  <si>
    <t>93100</t>
  </si>
  <si>
    <t>Comisiones de la deuda pública interna</t>
  </si>
  <si>
    <t>93101</t>
  </si>
  <si>
    <t>COMISIONES DE LA DEUDA INTERNA</t>
  </si>
  <si>
    <t>94000</t>
  </si>
  <si>
    <t>GASTOS DE LA DEUDA PUBLICA</t>
  </si>
  <si>
    <t>94100</t>
  </si>
  <si>
    <t>Gastos de la deuda pública interna</t>
  </si>
  <si>
    <t>94101</t>
  </si>
  <si>
    <t>GASTOS DE LA DEUDA PÚBLICA INTERNA</t>
  </si>
  <si>
    <t>SINDICATURA</t>
  </si>
  <si>
    <t>REGIDURIAS</t>
  </si>
  <si>
    <t xml:space="preserve">  PRIMAS DE VACACIONES</t>
  </si>
  <si>
    <t>CATASTRO</t>
  </si>
  <si>
    <t>COMUNICACIÓN SOCIAL</t>
  </si>
  <si>
    <t>DESARROLLO SOCIAL</t>
  </si>
  <si>
    <t>DIF MUNICIPAL</t>
  </si>
  <si>
    <t>OFICIALIA MAYOR</t>
  </si>
  <si>
    <t>DIRECCION DE OFICIALIA MAYOR</t>
  </si>
  <si>
    <t>61301</t>
  </si>
  <si>
    <t>INFRAESTRUCTURA DE AGUA POTABLE, SANEAMIENTO HIDROAGRÍCOLA Y CONTROL DE INUNDACIONES</t>
  </si>
  <si>
    <t>61500</t>
  </si>
  <si>
    <t>Construcción de vías de comunicación</t>
  </si>
  <si>
    <t>61501</t>
  </si>
  <si>
    <t>INFRAESTRUCTURA DE CARRETERAS</t>
  </si>
  <si>
    <t xml:space="preserve">DIRECCION DE OBRAS PUBLICAS </t>
  </si>
  <si>
    <t>REGISTRO CIVIL</t>
  </si>
  <si>
    <t>SECRETARIA GENERAL</t>
  </si>
  <si>
    <t>SEGURIDAD PUBLICA</t>
  </si>
  <si>
    <t>TRANSITO MUNICIPAL</t>
  </si>
  <si>
    <t>PROTECCION CIVIL</t>
  </si>
  <si>
    <t>TOTAL DE PRESUPUESTO APROBADO</t>
  </si>
  <si>
    <t>MUNICIPIO DE BENITO JUAREZ</t>
  </si>
  <si>
    <t>PRESUPUESTO EGRESOS EJERCICIO FISCAL 2021</t>
  </si>
  <si>
    <t xml:space="preserve">RESUMEN FUENTES DE FINANCIAMIENTO </t>
  </si>
  <si>
    <t>Ejercicio del Presupuesto</t>
  </si>
  <si>
    <t>Egreso Aprobado</t>
  </si>
  <si>
    <t>1101</t>
  </si>
  <si>
    <t>RECURSOS FISCALES (PROPIOS)</t>
  </si>
  <si>
    <t>1510</t>
  </si>
  <si>
    <t>FONDO GENERAL DE PARTICIPACIONES</t>
  </si>
  <si>
    <t>FAEISM (FONDO DE APORTACIONES ESTATALES)</t>
  </si>
  <si>
    <t>2510</t>
  </si>
  <si>
    <t>FONDO DE APORTACIONES PARA LA INFRAESTRUCTURA SOCIAL (FAIS)</t>
  </si>
  <si>
    <t>2530</t>
  </si>
  <si>
    <t>FONDO DE APORTACIONES PARA EL FORTALECIMIENTO DE LOS MUNICIPIOS (FORTAMUN)</t>
  </si>
  <si>
    <t>CLASIFICACION POR FUENTE DE FINANCIAMIENTO</t>
  </si>
  <si>
    <t xml:space="preserve">RECURSOS FISCALES </t>
  </si>
  <si>
    <t xml:space="preserve">OTROS IMPUESTOS Y DERECHOS </t>
  </si>
  <si>
    <t xml:space="preserve">APORTACION ESTATAL ( FAEISM) </t>
  </si>
  <si>
    <t>MUNICIPIO DE BENITO JUAREZ GUERRERO</t>
  </si>
  <si>
    <t>Presupuesto de Egresos Ejercicio  Fiscal 2021</t>
  </si>
  <si>
    <t>Clasificación Funcional (Finalidad y Función)</t>
  </si>
  <si>
    <t>Concepto</t>
  </si>
  <si>
    <t>Egresos</t>
  </si>
  <si>
    <t>Subejercicio</t>
  </si>
  <si>
    <t>Ampliaciones/ (Reducciones)</t>
  </si>
  <si>
    <t>Modificado</t>
  </si>
  <si>
    <t>Devengado</t>
  </si>
  <si>
    <t>Pagado</t>
  </si>
  <si>
    <t>3 = (1 + 2 )</t>
  </si>
  <si>
    <t>6 = ( 3 - 4 )</t>
  </si>
  <si>
    <t>Gobierno</t>
  </si>
  <si>
    <t xml:space="preserve">     Legislación</t>
  </si>
  <si>
    <t xml:space="preserve">    Justicia</t>
  </si>
  <si>
    <t xml:space="preserve">    Coordinación de la Política de Gobierno</t>
  </si>
  <si>
    <t xml:space="preserve">    Relaciones Exteriores</t>
  </si>
  <si>
    <t xml:space="preserve">    Asuntos Financieros y Hacendarios</t>
  </si>
  <si>
    <t xml:space="preserve">    Seguridad Nacional</t>
  </si>
  <si>
    <t xml:space="preserve">    Asuntos de Orden Público y de Seguridad Interior</t>
  </si>
  <si>
    <t xml:space="preserve">    Otros Servicios Generales</t>
  </si>
  <si>
    <t>Desarrollo Social</t>
  </si>
  <si>
    <t xml:space="preserve">     Protección Ambiental</t>
  </si>
  <si>
    <t xml:space="preserve">     Vivienda y Servicios a la Comunidad</t>
  </si>
  <si>
    <t xml:space="preserve">     Salud</t>
  </si>
  <si>
    <t xml:space="preserve">     Recreación, Cultura y Otras Manifestaciones Sociales</t>
  </si>
  <si>
    <t xml:space="preserve">     Educación</t>
  </si>
  <si>
    <t xml:space="preserve">     Protección Social</t>
  </si>
  <si>
    <t xml:space="preserve">     Otros Asuntos Sociales</t>
  </si>
  <si>
    <t>Desarrollo Económico</t>
  </si>
  <si>
    <t xml:space="preserve">     Asuntos Económicos, Comerciales y Laborales en General</t>
  </si>
  <si>
    <t xml:space="preserve">     Agropecuaria, Silvicultura, Pesca y Caza</t>
  </si>
  <si>
    <t xml:space="preserve">    Combustibles y Energía</t>
  </si>
  <si>
    <t xml:space="preserve">    Minería, Manufacturas y Construcción</t>
  </si>
  <si>
    <t xml:space="preserve">    Transporte</t>
  </si>
  <si>
    <t xml:space="preserve">    Comunicaciones</t>
  </si>
  <si>
    <t xml:space="preserve">    Turismo</t>
  </si>
  <si>
    <t xml:space="preserve">    Ciencia, Tecnología e Innovación</t>
  </si>
  <si>
    <t xml:space="preserve">    Otras Industrias y Otros Asuntos Económicos</t>
  </si>
  <si>
    <t>Otras no Clasificadas en Funciones Anteriores</t>
  </si>
  <si>
    <t xml:space="preserve">     Transacciones de la Deuda Publica / Costo Financiero de la Deuda</t>
  </si>
  <si>
    <t xml:space="preserve">     Transferencias, Participaciones y Aportaciones entre Diferentes Niveles y Ordenes de Gobierno</t>
  </si>
  <si>
    <t xml:space="preserve">     Saneamiento del Sistema Financiero</t>
  </si>
  <si>
    <t xml:space="preserve">     Adeudos de Ejercicios Fiscales Anteriores</t>
  </si>
  <si>
    <t>Total del Gasto</t>
  </si>
  <si>
    <t>MUNICIPIO DE BENITO JUAREZ, GUERRERO</t>
  </si>
  <si>
    <t>Conciliación Contable-Presupuestal</t>
  </si>
  <si>
    <t>Del 01 de Enero al 31 de Diciembre del 2021</t>
  </si>
  <si>
    <t>( CINCUENTA Y SIETE  MILLONES  SETECIENTOS CUARENTA Y TRES MIL NOVECIENTOS NOVENTA Y CINCO PESOS 08/100 M.N)</t>
  </si>
  <si>
    <t>(1)</t>
  </si>
  <si>
    <t>Resultado Contable</t>
  </si>
  <si>
    <t>más:</t>
  </si>
  <si>
    <t>(2)</t>
  </si>
  <si>
    <t xml:space="preserve">Adeudos de Ejercicios Fiscales Anteriores </t>
  </si>
  <si>
    <t>(3)</t>
  </si>
  <si>
    <t>Resultado Presupuestal</t>
  </si>
  <si>
    <r>
      <t>H.</t>
    </r>
    <r>
      <rPr>
        <b/>
        <shadow/>
        <sz val="7"/>
        <color rgb="FF000000"/>
        <rFont val="Times New Roman"/>
        <family val="1"/>
      </rPr>
      <t xml:space="preserve">  </t>
    </r>
    <r>
      <rPr>
        <b/>
        <shadow/>
        <sz val="18"/>
        <color rgb="FF000000"/>
        <rFont val="Arial"/>
        <family val="2"/>
      </rPr>
      <t xml:space="preserve"> </t>
    </r>
    <r>
      <rPr>
        <b/>
        <shadow/>
        <sz val="16"/>
        <color rgb="FF000000"/>
        <rFont val="Arial"/>
        <family val="2"/>
      </rPr>
      <t xml:space="preserve">AYUNTAMIENTO MUNICIPAL CONSTITUCIONAL </t>
    </r>
  </si>
  <si>
    <t>DE BENITO JUAREZ, GUERRERO.</t>
  </si>
  <si>
    <t>E D I C T O</t>
  </si>
  <si>
    <r>
      <t xml:space="preserve">DE CONFORMIDAD A LOS ARTÍCULOS 65 FRACCIÓN II Y 150 DE LA LEY ORGÁNICA DEL MUNICIPIO LIBRE EN VIGOR, LA </t>
    </r>
    <r>
      <rPr>
        <b/>
        <sz val="12"/>
        <color rgb="FF000000"/>
        <rFont val="Arial"/>
        <family val="2"/>
      </rPr>
      <t>C. JUAN CARLOS AGUILAR SANDOVAL,</t>
    </r>
    <r>
      <rPr>
        <sz val="12"/>
        <color rgb="FF000000"/>
        <rFont val="Arial"/>
        <family val="2"/>
      </rPr>
      <t xml:space="preserve"> PRESIDENTE MUNICIPAL CONSTITUCIONAL, DE</t>
    </r>
    <r>
      <rPr>
        <b/>
        <sz val="12"/>
        <color rgb="FF000000"/>
        <rFont val="Arial"/>
        <family val="2"/>
      </rPr>
      <t xml:space="preserve"> BENITO JUAREZ, GUERRERO</t>
    </r>
    <r>
      <rPr>
        <sz val="12"/>
        <color rgb="FF000000"/>
        <rFont val="Arial"/>
        <family val="2"/>
      </rPr>
      <t>, A SUS HABITANTES HACE SABER:</t>
    </r>
  </si>
  <si>
    <t>QUE EL H. CABILDO MUNICIPAL, EN NOMBRE DEL PUEBLO QUE REPRESENTA, SE HA PERMITIDO EMITIR EL ACUERDO DE APROBACIÓN DEL PRESUPUESTO DE EGRESOS, PARA EL EJERCICIO FISCAL DE 2021.</t>
  </si>
  <si>
    <t>EL EJERCICIO Y CONTROL DEL GASTO PUBLICO MUNICIPAL Y DE LAS EROGACIONES DEL PRESUPUESTO DE EGRESOS PARA EL 2021 SE SUJETARA A LAS DISPOSICIONES LEGALES APLICABLES A LA MATERIA.</t>
  </si>
  <si>
    <r>
      <t xml:space="preserve">EL GASTO PÚBLICO PREVISTO PARA EL 2021 ASCIENDE A </t>
    </r>
    <r>
      <rPr>
        <b/>
        <sz val="12"/>
        <color rgb="FF000000"/>
        <rFont val="Arial"/>
        <family val="2"/>
      </rPr>
      <t>$ 57,743,995.08 (CINCUENTA Y SIETE MILLONES SETECIENTOS CUARENTA Y TRES MIL NOVECIENTOS NOVENTA Y CINCO PESOS 08/100 M.N.),</t>
    </r>
    <r>
      <rPr>
        <sz val="12"/>
        <color rgb="FF000000"/>
        <rFont val="Arial"/>
        <family val="2"/>
      </rPr>
      <t xml:space="preserve"> EL CUAL SE EJERCERÁ DE CONFORMIDAD CON LAS ASIGNACIONES APROBADAS EN EL PRESUPUESTO DE EGRESOS Y DE ACUERDO A LA CLASIFICACIÓN SIGUIENTE:</t>
    </r>
  </si>
  <si>
    <t xml:space="preserve">9.- Disposiciones de racionalidad y disciplina presupuestal </t>
  </si>
  <si>
    <t xml:space="preserve">1. Todos los pagos que ejecute la Tesorería Municipal deberán ser previamente autorizados por el C. Juan Carlos Aguilar Sandoval Presidente Municipal. </t>
  </si>
  <si>
    <t xml:space="preserve">2. El Tesorero no podrá en ningún caso efectuar pago alguno que no esté contemplado en el Presupuesto de Egresos correspondiente o que no cuente con la aprobación del Cabildo, de no cumplir con esta prevención, dicho funcionario incurrirá en responsabilidad administrativa en los términos de la Ley de Responsabilidades de los Servidores Públicos. </t>
  </si>
  <si>
    <t xml:space="preserve">3. A fin de no omitir pagos o hacerlo indebidamente, el Tesorero Municipal deberá tener de quien corresponda, comunicación por escrito en forma oportuna de los movimientos de personal al servicio del ayuntamiento, asimismo de licencias concedidas con o sin goce de sueldo, incapacidades por enfermedad o por gravidez, horas extras, vacaciones, etc. </t>
  </si>
  <si>
    <t xml:space="preserve">4. La Tesorería Municipal deberá vigilar que el ejercicio del presupuesto se haga en forma estricta, para lo cual tendrá facultades para verificar que toda erogación con cargo a dicho presupuesto esté debidamente justificada, pudiendo rechazar una erogación, si esta se considera lesiva para los recursos del erario municipal. </t>
  </si>
  <si>
    <t xml:space="preserve">5. El Ayuntamiento en el ejercicio de su presupuesto para el año 2020 deberá calendarizar sus adquisiciones de bienes muebles e inmuebles. </t>
  </si>
  <si>
    <t xml:space="preserve">6. Todo documento autorizado para su pago quedará sujeto a la programación que elabore la tesorería en función de la prioridad que el caso requiera y de la disponibilidad de fondos. </t>
  </si>
  <si>
    <t xml:space="preserve">Los pagos que conforme a este presupuesto debe efectuar la Tesorería Municipal se sujetará a las siguientes reglas: </t>
  </si>
  <si>
    <t xml:space="preserve">I.- Los sueldos, compensaciones, quinquenios, despensas, vida cara, pensiones y jubilaciones, serán cubiertas por quincenas vencidas, previa orden de primer pago y en su caso el nombramiento correspondiente; en el caso de los honorarios y sueldos eventuales del personal contratado para la prestación de servicios, la remuneración se hará conforme a orden de pago que expresamente señale su monto, duración del contrato y las parcialidades correspondientes. </t>
  </si>
  <si>
    <t xml:space="preserve">II.- Cuando la remuneración de servicios personales abarque un periodo menor de quince días, se calculará la cuota proporcional diaria que corresponda con base en la retribución mensual dividida entre treinta días. </t>
  </si>
  <si>
    <t xml:space="preserve">III.- Los pagos por remuneraciones a empleados sustitutos y extraordinarios, serán hechos previo acuerdo del Presidente Municipal, las plazas vacantes por permisos hasta por un mes no serán cubiertas. </t>
  </si>
  <si>
    <t xml:space="preserve">IV.- Queda estrictamente prohibido al Tesorero Municipal disponer para fines distintos los fondos que tengan especial aplicación, los cuales serán destinados única y exclusivamente a su objeto, la infracción a esta disposición se sancionará hasta con la destitución del cargo sin perjuicio de la responsabilidad penal en que pudiera incurrir. </t>
  </si>
  <si>
    <t xml:space="preserve">8. Las erogaciones por los conceptos que a continuación se indican deberán reducirse al mínimo indispensable y su uso se sujetará a los   criterios de racionalidad y selectividad: </t>
  </si>
  <si>
    <t xml:space="preserve">  I.-  Gastos de representación. II.- Viáticos. III.-Gastos de orden social. IV.-Material de oficina. V.- Impresos y formas oficiales. VI.- Material fotográfico, de cine, grabación y video. VII.- Ropa, vestuario y accesorios. VIII.- Refacciones y accesorios. IX.- Material bibliográfico. X.- Combustibles y lubricantes. XI.- Congresos y convenciones, ferias locales, exposiciones y espectáculos culturales. </t>
  </si>
  <si>
    <t xml:space="preserve">XII.- Prensa y publicidad, publicaciones oficiales y en general los relacionados con actividades de comunicación social. XIII.- Mantenimiento y reparación de equipo de transporte. XIV.- Premios. XV.- Equipo deportivo XVI.- Erogaciones extraordinarias. XVII.- Gastos diversos. </t>
  </si>
  <si>
    <t xml:space="preserve">La Tesorería Municipal será responsable de que las erogaciones por concepto de correos, telégrafos, fax, energía eléctrica y agua potable obedezca a una utilización racional de estos directamente vinculados al desempeño de las actividades y funciones del ayuntamiento. </t>
  </si>
  <si>
    <t xml:space="preserve">9.- No podrán desempeñarse simultáneamente dos o más cargos o empleos remunerados por el h. ayuntamiento; pero el interesado podrá optar por el que más le convenga, se exceptuará de esta prevención al servicio docente siempre que haya compatibilidad en los empleos. </t>
  </si>
  <si>
    <t xml:space="preserve">10.- El Tesorero Municipal informará permanentemente al Presidente Municipal sobre el estado que guarden las finanzas municipales y en particular sobre las partidas que estén próximas a agotarse. </t>
  </si>
  <si>
    <t xml:space="preserve">11. Agotada una partida, el Tesorero Municipal no hará ningún pago con cargo a ella sin previa ampliación de la misma. la ampliación puede ser compensada o liquida; será compensada cuando se transfieran recursos de otras partidas presupuestales, sin que ello modifique el monto total del presupuesto; será liquida cuando dicha ampliación altere el total del presupuesto, es decir cuando los recursos que se adicionan provengan de un incremento en los ingresos. En el entendido de que cualquier modificación que se haga al presupuesto, deberá ser autorizado por el Cabildo en la cuenta cuatrimestral correspondiente. </t>
  </si>
  <si>
    <t xml:space="preserve">12. El H. Ayuntamiento podrá autorizar ampliaciones presupuestales cuando se presenten situaciones extraordinarias y siempre que se cuenten con los recursos necesarios para cubrirlas. </t>
  </si>
  <si>
    <t xml:space="preserve">13. El Ayuntamiento informará al Congreso del Estado de las erogaciones que haya efectuado en base al Presupuesto de Egresos al presentar la cuenta pública municipal de manera semestral. </t>
  </si>
  <si>
    <t xml:space="preserve">14. Los sueldos no devengados y el sobrante no ejercido de las partidas, hechos los ajustes y nivelaciones en su caso quedaran definitivamente como economía presupuestaria. </t>
  </si>
  <si>
    <t>15. Todos los miembros del H. Ayuntamiento y el Tesorero Municipal, serán responsables solidariamente de los actos y hechos ilícitos que se cometan con la administración de los fondos municipales, estando obligados a su vigilancia.</t>
  </si>
  <si>
    <t>RELACION DE UNIDADES ADMINISTRATIVAS</t>
  </si>
  <si>
    <t xml:space="preserve">OBRAS PÚBLICAS </t>
  </si>
  <si>
    <r>
      <t xml:space="preserve">DADO EN LA SALA DE CABILDO DEL HONORABLE AYUNTAMIENTO DEL MUNICIPIO </t>
    </r>
    <r>
      <rPr>
        <b/>
        <sz val="12"/>
        <color rgb="FF000000"/>
        <rFont val="Arial"/>
        <family val="2"/>
      </rPr>
      <t>DE BENITO JUAREZ, GUERRERO,</t>
    </r>
    <r>
      <rPr>
        <sz val="12"/>
        <color rgb="FF000000"/>
        <rFont val="Arial"/>
        <family val="2"/>
      </rPr>
      <t xml:space="preserve"> EL DÍA VEINTITRES DEL MES DE FEBRERO DE DOS MIL VEINTIUNO</t>
    </r>
    <r>
      <rPr>
        <b/>
        <sz val="12"/>
        <color rgb="FF000000"/>
        <rFont val="Arial"/>
        <family val="2"/>
      </rPr>
      <t>.</t>
    </r>
  </si>
  <si>
    <t>PRESIDENTE MUNICIPAL CONSTITUCIONAL</t>
  </si>
  <si>
    <t>SINDICA PROCURADORA</t>
  </si>
  <si>
    <t>C. JUAN CARLOS AGUILAR SANDOVAL</t>
  </si>
  <si>
    <t>C. BLANCA ELENIA DE LA CRUZ GARCIA</t>
  </si>
  <si>
    <t>R E G I D O R E S</t>
  </si>
  <si>
    <t>REGIDORA DE DESARROLLO URBANO Y OBRAS PÚBLICAS.</t>
  </si>
  <si>
    <t>REGIDOR DE ATENCION SOCIAL DE MIGRANTES</t>
  </si>
  <si>
    <t>C. FRANCISCO NELTER CEGUEDA HERNANDEZ</t>
  </si>
  <si>
    <t>C. CARLOS ROBERTO MENDIOLA ALBERTO</t>
  </si>
  <si>
    <t>REGIDORA DE COMERCIO Y ABASTO POPULAR</t>
  </si>
  <si>
    <t>REGIDOR DE SALUD PUBLICA Y ASISTENCIA SOCIAL</t>
  </si>
  <si>
    <t xml:space="preserve">C. GEORGINA DE LA CRUZ GALEANA </t>
  </si>
  <si>
    <t xml:space="preserve">C. ENEIRA MORALES HERNANDEZ </t>
  </si>
  <si>
    <t>EL SECRETARIO GENERAL</t>
  </si>
  <si>
    <t>ING. JOSE BONILLA GALVAN</t>
  </si>
  <si>
    <t>GUERRERO</t>
  </si>
  <si>
    <t>Estado Analítico del Ejercicio del Presupuesto por Capítulo del Gasto Del 01/ene/2021 Al 31/dic/2021</t>
  </si>
  <si>
    <t>Usr: supervisor</t>
  </si>
  <si>
    <t xml:space="preserve">Fecha y </t>
  </si>
  <si>
    <t>05/abr/2022</t>
  </si>
  <si>
    <t>Rep: rptEstadoAnaliticoPresupuestoEgresos</t>
  </si>
  <si>
    <t>10:42 a.m.</t>
  </si>
  <si>
    <t>Egresos Aprobado</t>
  </si>
  <si>
    <t>Ampliaciones / (Reducciones)</t>
  </si>
  <si>
    <t>Egresos Modificado</t>
  </si>
  <si>
    <t>Egresos Comprometido</t>
  </si>
  <si>
    <t>Egresos Devengado</t>
  </si>
  <si>
    <t>Egresos Ejercido</t>
  </si>
  <si>
    <t xml:space="preserve">  SUELDOS BASE AL PERSONAL PERMANENTE</t>
  </si>
  <si>
    <t xml:space="preserve">  SUELDOS AL PERSONAL DE BASE</t>
  </si>
  <si>
    <t xml:space="preserve">  PRIMAS DE VACACIONES, DOMINICAL Y GRATIFICACIÓN DE FIN DE AÑO</t>
  </si>
  <si>
    <t xml:space="preserve">  GRATIFICACIÓN DE FIN DE AÑO</t>
  </si>
  <si>
    <t xml:space="preserve">  COMPENSACIONES</t>
  </si>
  <si>
    <t xml:space="preserve">  COMPENSACIONES ORDINARIAS</t>
  </si>
  <si>
    <t xml:space="preserve">  APORTACIONES DE SEGURIDAD SOCIAL</t>
  </si>
  <si>
    <t xml:space="preserve">  APORTACIONES DE SEGURIDAD SOCIAL CON INSTITUCIONES PRIVADAS</t>
  </si>
  <si>
    <t>14106</t>
  </si>
  <si>
    <t xml:space="preserve">  APORTACIONES AL ISSSPEG</t>
  </si>
  <si>
    <t xml:space="preserve">  INDEMNIZACIONES</t>
  </si>
  <si>
    <t xml:space="preserve">  PAGO DE LIQUIDACIONES</t>
  </si>
  <si>
    <t>15500</t>
  </si>
  <si>
    <t xml:space="preserve">  APOYOS A LA CAPACITACIÓN DE LOS SERVIDORES PÚBLICOS</t>
  </si>
  <si>
    <t>15501</t>
  </si>
  <si>
    <t>15900</t>
  </si>
  <si>
    <t xml:space="preserve">  OTRAS PRESTACIONES SOCIALES Y ECONÓMICAS</t>
  </si>
  <si>
    <t>15901</t>
  </si>
  <si>
    <t xml:space="preserve">  OTRAS PRESTACIONES SOCIALES Y ECONOMICAS</t>
  </si>
  <si>
    <t>17000</t>
  </si>
  <si>
    <t>PAGO DE ESTIMULOS A SERVIDORES PUBLICOS</t>
  </si>
  <si>
    <t>17100</t>
  </si>
  <si>
    <t xml:space="preserve">  ESTÍMULOS</t>
  </si>
  <si>
    <t>17102</t>
  </si>
  <si>
    <t xml:space="preserve">  ESTÍMULOS POR ANTIGÜEDAD</t>
  </si>
  <si>
    <t xml:space="preserve">  MATERIALES, ÚTILES Y EQUIPOS MENORES DE OFICINA</t>
  </si>
  <si>
    <t xml:space="preserve">  MATERIALES PARA SERVICIO EN GENERAL</t>
  </si>
  <si>
    <t xml:space="preserve">  ARTÍCULOS Y MATERIAL DE OFICINA</t>
  </si>
  <si>
    <t>21105</t>
  </si>
  <si>
    <t xml:space="preserve">  MATERIAL DE PINTURA Y DIBUJO PARA USO EN OFICINAS</t>
  </si>
  <si>
    <t xml:space="preserve">  PRODUCTOS DE PAPEL Y HULE PARA USO EN OFICINAS</t>
  </si>
  <si>
    <t xml:space="preserve">  MATERIALES Y ÚTILES DE IMPRESIÓN Y REPRODUCCIÓN</t>
  </si>
  <si>
    <t xml:space="preserve">  MATERIALES PARA IMPRESIÓN Y REPRODUCCIÓN</t>
  </si>
  <si>
    <t xml:space="preserve">  MATERIALES, ÚTILES Y EQUIPOS MENORES DE TECNOLOGÍAS DE LA INFORMACIÓN Y COMUNICACIONES</t>
  </si>
  <si>
    <t>Page 1</t>
  </si>
  <si>
    <t xml:space="preserve">  SUMINISTROS INFORMÁTICOS</t>
  </si>
  <si>
    <t xml:space="preserve">  MATERIAL IMPRESO E INFORMACIÓN DIGITAL</t>
  </si>
  <si>
    <t xml:space="preserve">  ARTÍCULOS DIVERSOS DE CARÁCTER COMERCIAL</t>
  </si>
  <si>
    <t xml:space="preserve">  MATERIAL DE LIMPIEZA</t>
  </si>
  <si>
    <t xml:space="preserve">  MATERIALES Y ARTÍCULOS DE LIMPIEZA</t>
  </si>
  <si>
    <t xml:space="preserve">  MATERIALES PARA EL REGISTRO E IDENTIFICACIÓN DE BIENES Y PERSONAS</t>
  </si>
  <si>
    <t xml:space="preserve">  MATERIAL DE FOTOCREDENCIALIZACIÓN</t>
  </si>
  <si>
    <t xml:space="preserve">  PRODUCTOS ALIMENTICIOS PARA PERSONAS</t>
  </si>
  <si>
    <t xml:space="preserve">  PRODUCTOS DIVERSOS PARA ALIMENTACIÓN DE PERSONAS</t>
  </si>
  <si>
    <t xml:space="preserve">  PRODUCTOS MINERALES NO METÁLICOS</t>
  </si>
  <si>
    <t xml:space="preserve">  MATERIAL DE FERRETERÍA PARA CONSTRUCCIÓN Y REPARACIÓN</t>
  </si>
  <si>
    <t xml:space="preserve">  MADERA Y PRODUCTOS DE MADERA</t>
  </si>
  <si>
    <t xml:space="preserve">  MATERIAL ELÉCTRICO Y ELECTRÓNICO</t>
  </si>
  <si>
    <t xml:space="preserve">  ACCESORIOS Y MATERIAL ELÉCTRICO</t>
  </si>
  <si>
    <t xml:space="preserve">  ARTÍCULOS METÁLICOS PARA LA CONSTRUCCIÓN</t>
  </si>
  <si>
    <t xml:space="preserve">  MATERIAL DE FERRETERÍA PARA LA CONSTRUCCIÓN</t>
  </si>
  <si>
    <t xml:space="preserve">  PRODUCTOS MINERALES PARA LA CONSTRUCCIÓN</t>
  </si>
  <si>
    <t xml:space="preserve">  MATERIALES COMPLEMENTARIOS</t>
  </si>
  <si>
    <t>24802</t>
  </si>
  <si>
    <t xml:space="preserve">  MATERIALES COMPLEMENTARIOS DE FERRETERÍA</t>
  </si>
  <si>
    <t>24806</t>
  </si>
  <si>
    <t xml:space="preserve">  PRODUCTOS TEXTILES COMPLEMENTARIOS</t>
  </si>
  <si>
    <t xml:space="preserve">  PRODUCTOS DE PLÁSTICO, PVC Y SIMILARES PARA LA CONSTRUCCIÓN</t>
  </si>
  <si>
    <t xml:space="preserve">  OTROS MATERIALES Y ARTÍCULOS DE CONSTRUCCIÓN Y REPARACIÓN</t>
  </si>
  <si>
    <t xml:space="preserve">  OTROS PRODUCTOS QUÍMICOS PARA CONSTRUCCIÓN Y REPARACIÓN</t>
  </si>
  <si>
    <t xml:space="preserve">  MEDICINAS Y PRODUCTOS FARMACÉUTICOS</t>
  </si>
  <si>
    <t xml:space="preserve">  MEDICINAS Y PRODUCTOS FARMACÉUTICOS DE APLICACIÓN HUMANA</t>
  </si>
  <si>
    <t>25400</t>
  </si>
  <si>
    <t xml:space="preserve">  MATERIALES, ACCESORIOS Y SUMINISTROS MÉDICOS</t>
  </si>
  <si>
    <t>25401</t>
  </si>
  <si>
    <t xml:space="preserve">  ARTÍCULOS PARA SERVICIOS GENERALES EN EL ÁREA MÉDICA</t>
  </si>
  <si>
    <t>25402</t>
  </si>
  <si>
    <t xml:space="preserve">  MATERIAL QUIRÚRGICO Y DE LABORATORIO DE USO EN EL ÁREA MÉDICA</t>
  </si>
  <si>
    <t xml:space="preserve">  COMBUSTIBLES, LUBRICANTES Y ADITIVOS</t>
  </si>
  <si>
    <t>Page 2</t>
  </si>
  <si>
    <t xml:space="preserve">  VESTUARIO Y UNIFORMES</t>
  </si>
  <si>
    <t xml:space="preserve">  ARTÍCULOS PARA SERVICIOS GENERALES</t>
  </si>
  <si>
    <t>27106</t>
  </si>
  <si>
    <t xml:space="preserve">  PRODUCTOS TEXTILES ADQUIRIDOS COMO VESTUARIO Y UNIFORMES</t>
  </si>
  <si>
    <t>27200</t>
  </si>
  <si>
    <t xml:space="preserve">  PRENDAS DE SEGURIDAD Y PROTECCIÓN PERSONAL</t>
  </si>
  <si>
    <t>27206</t>
  </si>
  <si>
    <t xml:space="preserve">  PRODUCTOS TEXTILES PARA SEGURIDAD Y PROTECCIÓN PERSONAL</t>
  </si>
  <si>
    <t>27300</t>
  </si>
  <si>
    <t xml:space="preserve">  ARTÍCULOS DEPORTIVOS</t>
  </si>
  <si>
    <t>27301</t>
  </si>
  <si>
    <t xml:space="preserve">  ARTÍCULOS DEPORTIVOS Y DE CAMPAÑA</t>
  </si>
  <si>
    <t xml:space="preserve">  HERRAMIENTAS MENORES</t>
  </si>
  <si>
    <t xml:space="preserve">  ACCESORIOS Y MATERIALES MENORES</t>
  </si>
  <si>
    <t xml:space="preserve">  REFACCIONES Y ACCESORIOS MENORES DE MOBILIARIO Y EQUIPO DE ADMINISTRACIÓN, EDUCACIONAL Y RECREATIVO</t>
  </si>
  <si>
    <t xml:space="preserve">  MATERIAL MENOR DE FERRETERÍA PARA MOBILIARIO Y EQUIPO</t>
  </si>
  <si>
    <t xml:space="preserve">  REFACCIONES Y ACCESORIOS MENORES DE EQUIPO DE TRANSPORTE</t>
  </si>
  <si>
    <t xml:space="preserve">  ACCESORIOS Y MATERIALES ELÉCTRICOS MENORES PARA EQUIPO DE TRANSPORTE</t>
  </si>
  <si>
    <t xml:space="preserve">  ARTÍCULOS AUTOMOTRICES MENORES</t>
  </si>
  <si>
    <t>29605</t>
  </si>
  <si>
    <t xml:space="preserve">  ARTÍCULOS MENORES DE MANTENIMIENTO Y SEGURIDAD PARA EQUIPO DE TRANSPORTE</t>
  </si>
  <si>
    <t>29608</t>
  </si>
  <si>
    <t xml:space="preserve">  MATERIALES MENORES DE MANTENIMIENTO Y SEGURIDAD PARA EQUIPO DE TRANSPORTE</t>
  </si>
  <si>
    <t>29609</t>
  </si>
  <si>
    <t xml:space="preserve">  PRODUCTOS MENORES DE HULE PARA EQUIPO DE TRANSPORTE</t>
  </si>
  <si>
    <t xml:space="preserve">  ENERGÍA ELÉCTRICA</t>
  </si>
  <si>
    <t xml:space="preserve">  TELEFONÍA TRADICIONAL</t>
  </si>
  <si>
    <t>31900</t>
  </si>
  <si>
    <t xml:space="preserve">  SERVICIOS INTEGRALES Y OTROS SERVICIOS</t>
  </si>
  <si>
    <t>31902</t>
  </si>
  <si>
    <t xml:space="preserve">  CONTRATACIÓN DE OTROS SERVICIOS</t>
  </si>
  <si>
    <t xml:space="preserve">  ARRENDAMIENTO DE EQUIPO DE TRANSPORTE</t>
  </si>
  <si>
    <t xml:space="preserve">  ARRENDAMIENTO DE MAQUINARIA, OTROS EQUIPOS Y HERRAMIENTAS</t>
  </si>
  <si>
    <t>Page 3</t>
  </si>
  <si>
    <t xml:space="preserve">  SERVICIOS LEGALES, DE CONTABILIDAD, AUDITORÍA Y RELACIONADOS</t>
  </si>
  <si>
    <t xml:space="preserve">  ASESORÍAS ASOCIADAS A CONVENIOS, TRATADOS O ACUERDOS</t>
  </si>
  <si>
    <t xml:space="preserve">  OTRAS ASESORÍAS PARA LA OPERACIÓN DE PROGRAMAS</t>
  </si>
  <si>
    <t xml:space="preserve">  SERVICIOS DE CONSULTORÍA ADMINISTRATIVA, PROCESOS, TÉCNICA Y EN TECNOLOGÍAS DE LA INFORMACIÓN</t>
  </si>
  <si>
    <t xml:space="preserve">  SERVICIOS DE INFORMÁTICA</t>
  </si>
  <si>
    <t xml:space="preserve">  SERVICIOS DE APOYO ADMINISTRATIVO, TRADUCCIÓN, FOTOCOPIADO E IMPRESIÓN</t>
  </si>
  <si>
    <t xml:space="preserve">  IMPRESIONES DE DOCTOS.OFICIALES PARA LA PRESTACIÓN DE SER. PÚB., IDENTIFICACIÓN, FORMATOS ADMINISTRATIVOS Y FISCALES, …</t>
  </si>
  <si>
    <t>33604</t>
  </si>
  <si>
    <t xml:space="preserve">  IMPRESIÓN Y ELABORACIÓN DE MATERIAL INFORMATIVO DERIVADO DE LA OPERACIÓN Y ADMINISTRACIÓN DE LOS ENTES PÚBLICOS</t>
  </si>
  <si>
    <t xml:space="preserve">  SERVICIOS FINANCIEROS Y BANCARIOS</t>
  </si>
  <si>
    <t xml:space="preserve">  COMISIONES BANCARIAS</t>
  </si>
  <si>
    <t>34500</t>
  </si>
  <si>
    <t xml:space="preserve">  SEGURO DE BIENES PATRIMONIALES</t>
  </si>
  <si>
    <t>34501</t>
  </si>
  <si>
    <t xml:space="preserve">  SEGUROS DE BIENES PATRIMONIALES</t>
  </si>
  <si>
    <t xml:space="preserve">  FLETES Y MANIOBRAS</t>
  </si>
  <si>
    <t xml:space="preserve">  COMISIONES POR VENTAS</t>
  </si>
  <si>
    <t xml:space="preserve">  CONSERVACIÓN Y MANTENIMIENTO MENOR DE INMUEBLES</t>
  </si>
  <si>
    <t xml:space="preserve">  MANTENIMIENTO Y CONSERVACIÓN DE INMUEBLES PARA LA PRESTACIÓN DE SERVICIOS ADMINISTRATIVOS</t>
  </si>
  <si>
    <t>35102</t>
  </si>
  <si>
    <t xml:space="preserve">  MANTENIMIENTO Y CONSERVACIÓN DE INMUEBLES PARA LA PRESTACIÓN DE SERVICIOS PÚBLICOS</t>
  </si>
  <si>
    <t xml:space="preserve">  REPARACIÓN Y MANTENIMIENTO DE EQUIPO DE TRANSPORTE</t>
  </si>
  <si>
    <t xml:space="preserve">  INSTALACIÓN, REPARACIÓN Y MANTENIMIENTO DE MAQUINARIA, OTROS EQUIPOS Y HERRAMIENTA</t>
  </si>
  <si>
    <t xml:space="preserve">  MANTENIMIENTO Y CONSERVACIÓN DE MAQUINARIA Y EQUIPO</t>
  </si>
  <si>
    <t xml:space="preserve">  MANTENIMIENTO Y CONSERVACIÓN DE PLANTAS E INSTALACIONES PRODUCTIVAS</t>
  </si>
  <si>
    <t>35800</t>
  </si>
  <si>
    <t xml:space="preserve">  SERVICIOS DE LIMPIEZA Y MANEJO DE DESECHOS</t>
  </si>
  <si>
    <t>35802</t>
  </si>
  <si>
    <t xml:space="preserve">  SERVICIOS DE MANEJO DE DESECHOS</t>
  </si>
  <si>
    <t>35900</t>
  </si>
  <si>
    <t xml:space="preserve">  SERVICIOS DE JARDINERÍA Y FUMIGACIÓN</t>
  </si>
  <si>
    <t>35901</t>
  </si>
  <si>
    <t>36200</t>
  </si>
  <si>
    <t xml:space="preserve">  DIFUSIÓN POR RADIO, TELEVISIÓN Y OTROS MEDIOS DE MENSAJES COMERCIALES PARA PROMOVER LA VENTA DE BIENES O SERVICIOS</t>
  </si>
  <si>
    <t>36201</t>
  </si>
  <si>
    <t>Page 4</t>
  </si>
  <si>
    <t xml:space="preserve">  PASAJES TERRESTRES</t>
  </si>
  <si>
    <t xml:space="preserve">  VIÁTICOS EN EL PAÍS</t>
  </si>
  <si>
    <t>37900</t>
  </si>
  <si>
    <t xml:space="preserve">  OTROS SERVICIOS DE TRASLADO Y HOSPEDAJE</t>
  </si>
  <si>
    <t>37901</t>
  </si>
  <si>
    <t xml:space="preserve">  GASTOS DE ORDEN SOCIAL Y CULTURAL</t>
  </si>
  <si>
    <t xml:space="preserve">  GASTOS DE REPRESENTACIÓN</t>
  </si>
  <si>
    <t xml:space="preserve">  IMPUESTOS Y DERECHOS</t>
  </si>
  <si>
    <t xml:space="preserve">  OTROS IMPUESTOS Y DERECHOS</t>
  </si>
  <si>
    <t>39500</t>
  </si>
  <si>
    <t xml:space="preserve">  PENAS, MULTAS, ACCESORIOS Y ACTUALIZACIONES</t>
  </si>
  <si>
    <t>39501</t>
  </si>
  <si>
    <t xml:space="preserve">  IMPUESTO SOBRE NÓMINAS Y OTROS QUE SE DERIVEN DE UNA RELACIÓN LABORAL</t>
  </si>
  <si>
    <t xml:space="preserve">  Ayudas sociales a personas</t>
  </si>
  <si>
    <t xml:space="preserve">  AUXILIO A PERSONAS U HOGARES</t>
  </si>
  <si>
    <t xml:space="preserve">  AYUDAS ESPECIALES A PERSONAS U HOGARES</t>
  </si>
  <si>
    <t>44103</t>
  </si>
  <si>
    <t xml:space="preserve">  PREMIOS, RECOMPENSAS Y ESTÍMULOS</t>
  </si>
  <si>
    <t>44104</t>
  </si>
  <si>
    <t xml:space="preserve">  APOYO A VOLUNTARIOS QUE PARTICIPAN EN DIVERSOS PROGRAMAS</t>
  </si>
  <si>
    <t>44500</t>
  </si>
  <si>
    <t xml:space="preserve">  Ayudas sociales a instituciones sin fines de lucro</t>
  </si>
  <si>
    <t>44501</t>
  </si>
  <si>
    <t xml:space="preserve">  AYUDAS SOCIALES A INSTITUCIONES SIN FINES DE LUCRO</t>
  </si>
  <si>
    <t xml:space="preserve">  Equipo de cómputo y de tecnologías de la información</t>
  </si>
  <si>
    <t xml:space="preserve">  EQUIPO DE COMPUTACIÓN</t>
  </si>
  <si>
    <t xml:space="preserve">  MOBILIARIO Y EQUIPO DE CÓMPUTO</t>
  </si>
  <si>
    <t xml:space="preserve">  Vehículos y equipo terrestre</t>
  </si>
  <si>
    <t>Page 5</t>
  </si>
  <si>
    <t xml:space="preserve">  VEHÍCULOS Y EQUIPO TERRESTRE</t>
  </si>
  <si>
    <t xml:space="preserve">  Construcción de obras para el abastecimiento de agua, petróleo, gas, electricidad y telecomunicaciones</t>
  </si>
  <si>
    <t xml:space="preserve">  INFRAESTRUCTURA DE AGUA POTABLE, SANEAMIENTO HIDROAGRÍCOLA Y CONTROL DE INUNDACIONES</t>
  </si>
  <si>
    <t xml:space="preserve">  INFRAESTRUCTURA ELÉCTRICA</t>
  </si>
  <si>
    <t xml:space="preserve">  División de terrenos y construcción de obras de urbanización</t>
  </si>
  <si>
    <t xml:space="preserve">  CONSTRUCCIÓN DE OBRAS DE URBANIZACIÓN EN LOTES</t>
  </si>
  <si>
    <t xml:space="preserve">  Construcción de vías de comunicación</t>
  </si>
  <si>
    <t xml:space="preserve">  INFRAESTRUCTURA DE CARRETERAS</t>
  </si>
  <si>
    <t>99000</t>
  </si>
  <si>
    <t>99100</t>
  </si>
  <si>
    <t xml:space="preserve">  ADEFAS</t>
  </si>
  <si>
    <t>99101</t>
  </si>
  <si>
    <t xml:space="preserve">  Total</t>
  </si>
  <si>
    <t>Page 6</t>
  </si>
  <si>
    <t>Estado Analítico del Ejercicio del Presupuesto por Fuente de Financiamiento Del 01/ene/2021 Al 31/dic/2021</t>
  </si>
  <si>
    <t>Rep: rptEstadoAnaliticoPresupuestoEgresos_FF</t>
  </si>
  <si>
    <t>10:43 a.m.</t>
  </si>
  <si>
    <t>Egresos Aprobado Al 31/12/2021</t>
  </si>
  <si>
    <t>Ampliaciones /(Reducciones)</t>
  </si>
  <si>
    <t>Egresos Pagado</t>
  </si>
  <si>
    <t>1111</t>
  </si>
  <si>
    <t>RECURSOS FISCALES</t>
  </si>
  <si>
    <t xml:space="preserve">  RECURSOS FISCALES</t>
  </si>
  <si>
    <t>Page 7</t>
  </si>
  <si>
    <t xml:space="preserve">  FONDO GENERAL DE PARTICIPACIONES</t>
  </si>
  <si>
    <t>1611</t>
  </si>
  <si>
    <t>FAEISM (RECURSO ESTATAL)</t>
  </si>
  <si>
    <t>Page 8</t>
  </si>
  <si>
    <t>Page 9</t>
  </si>
  <si>
    <t>Page 10</t>
  </si>
  <si>
    <t xml:space="preserve">  FAEISM (RECURSO ESTATAL)</t>
  </si>
  <si>
    <t>FAIS RAMO 33</t>
  </si>
  <si>
    <t xml:space="preserve">  FAIS RAMO 33</t>
  </si>
  <si>
    <t>Page 11</t>
  </si>
  <si>
    <t>Page 12</t>
  </si>
  <si>
    <t>Page 13</t>
  </si>
  <si>
    <t xml:space="preserve">  SEGURIDAD PUBLICA</t>
  </si>
  <si>
    <t xml:space="preserve">  Total Final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</si>
</sst>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7" formatCode="&quot;$&quot;#,##0.00;\-&quot;$&quot;#,##0.00"/>
    <numFmt numFmtId="44" formatCode="_-&quot;$&quot;* #,##0.00_-;\-&quot;$&quot;* #,##0.00_-;_-&quot;$&quot;* &quot;-&quot;??_-;_-@_-"/>
    <numFmt numFmtId="43" formatCode="_-* #,##0.00_-;\-* #,##0.00_-;_-* &quot;-&quot;??_-;_-@_-"/>
    <numFmt numFmtId="164" formatCode="_(* #,##0.00_);_(* \(#,##0.00\);_(* &quot;-&quot;??_);_(@_)"/>
    <numFmt numFmtId="165" formatCode="0_ ;\-0\ "/>
  </numFmts>
  <fonts count="84">
    <font>
      <sz val="8"/>
      <color rgb="FF000000"/>
      <name val="Tahoma"/>
    </font>
    <font>
      <sz val="11"/>
      <color theme="1"/>
      <name val="Calibri"/>
      <family val="2"/>
      <scheme val="minor"/>
    </font>
    <font>
      <sz val="11"/>
      <color theme="1"/>
      <name val="Calibri"/>
      <family val="2"/>
      <scheme val="minor"/>
    </font>
    <font>
      <b/>
      <sz val="9"/>
      <color rgb="FF000000"/>
      <name val="Arial"/>
      <family val="2"/>
    </font>
    <font>
      <sz val="9"/>
      <color rgb="FF000000"/>
      <name val="Arial"/>
      <family val="2"/>
    </font>
    <font>
      <sz val="9"/>
      <color rgb="FF000000"/>
      <name val="Tahoma"/>
      <family val="2"/>
    </font>
    <font>
      <b/>
      <sz val="12"/>
      <color rgb="FF000000"/>
      <name val="Arial"/>
      <family val="2"/>
    </font>
    <font>
      <b/>
      <sz val="14"/>
      <color rgb="FF000000"/>
      <name val="Arial"/>
      <family val="2"/>
    </font>
    <font>
      <b/>
      <sz val="16"/>
      <color rgb="FF000000"/>
      <name val="Arial"/>
      <family val="2"/>
    </font>
    <font>
      <sz val="11"/>
      <name val="Tahoma"/>
      <family val="2"/>
    </font>
    <font>
      <b/>
      <sz val="11"/>
      <name val="Arial"/>
      <family val="2"/>
    </font>
    <font>
      <sz val="8"/>
      <color rgb="FF000000"/>
      <name val="Tahoma"/>
      <family val="2"/>
    </font>
    <font>
      <sz val="14"/>
      <color rgb="FF000000"/>
      <name val="Tahoma"/>
      <family val="2"/>
    </font>
    <font>
      <b/>
      <sz val="14"/>
      <color rgb="FF000000"/>
      <name val="Tahoma"/>
      <family val="2"/>
    </font>
    <font>
      <sz val="8"/>
      <color rgb="FF000000"/>
      <name val="Tahoma"/>
    </font>
    <font>
      <b/>
      <sz val="11"/>
      <color theme="1"/>
      <name val="Calibri"/>
      <family val="2"/>
      <scheme val="minor"/>
    </font>
    <font>
      <b/>
      <sz val="12"/>
      <color theme="1"/>
      <name val="Arial Black"/>
      <family val="2"/>
    </font>
    <font>
      <b/>
      <sz val="14"/>
      <color theme="1"/>
      <name val="Bodoni MT Black"/>
      <family val="1"/>
    </font>
    <font>
      <b/>
      <sz val="12"/>
      <color theme="1"/>
      <name val="Arial"/>
      <family val="2"/>
    </font>
    <font>
      <b/>
      <sz val="11"/>
      <color theme="1"/>
      <name val="Arial Narrow"/>
      <family val="2"/>
    </font>
    <font>
      <b/>
      <sz val="10"/>
      <color theme="1"/>
      <name val="Calibri"/>
      <family val="2"/>
      <scheme val="minor"/>
    </font>
    <font>
      <sz val="10"/>
      <name val="Arial Narrow"/>
      <family val="2"/>
    </font>
    <font>
      <sz val="10"/>
      <color theme="1"/>
      <name val="Calibri"/>
      <family val="2"/>
      <scheme val="minor"/>
    </font>
    <font>
      <b/>
      <sz val="9"/>
      <color theme="1"/>
      <name val="Arial Black"/>
      <family val="2"/>
    </font>
    <font>
      <b/>
      <sz val="12"/>
      <color theme="1"/>
      <name val="Calibri"/>
      <family val="2"/>
      <scheme val="minor"/>
    </font>
    <font>
      <sz val="10"/>
      <color theme="1"/>
      <name val="Arial Narrow"/>
      <family val="2"/>
    </font>
    <font>
      <b/>
      <sz val="9"/>
      <color theme="1"/>
      <name val="Calibri"/>
      <family val="2"/>
      <scheme val="minor"/>
    </font>
    <font>
      <b/>
      <sz val="11"/>
      <color rgb="FF000000"/>
      <name val="Arial"/>
      <family val="2"/>
    </font>
    <font>
      <b/>
      <sz val="13"/>
      <color rgb="FF000000"/>
      <name val="Arial"/>
      <family val="2"/>
    </font>
    <font>
      <b/>
      <sz val="12"/>
      <color rgb="FF000000"/>
      <name val="Tahoma"/>
      <family val="2"/>
    </font>
    <font>
      <sz val="6"/>
      <color rgb="FF000000"/>
      <name val="Arial"/>
      <family val="2"/>
    </font>
    <font>
      <sz val="7"/>
      <color rgb="FF000000"/>
      <name val="Arial"/>
      <family val="2"/>
    </font>
    <font>
      <b/>
      <sz val="11"/>
      <color rgb="FF000000"/>
      <name val="Tahoma"/>
      <family val="2"/>
    </font>
    <font>
      <u/>
      <sz val="9"/>
      <color rgb="FF000000"/>
      <name val="Tahoma"/>
      <family val="2"/>
    </font>
    <font>
      <b/>
      <u/>
      <sz val="9"/>
      <color rgb="FF000000"/>
      <name val="Arial"/>
      <family val="2"/>
    </font>
    <font>
      <sz val="10"/>
      <color rgb="FF000000"/>
      <name val="Arial"/>
      <family val="2"/>
    </font>
    <font>
      <b/>
      <sz val="9"/>
      <color rgb="FF000000"/>
      <name val="Tahoma"/>
      <family val="2"/>
    </font>
    <font>
      <b/>
      <sz val="8"/>
      <color rgb="FF000000"/>
      <name val="Arial"/>
      <family val="2"/>
    </font>
    <font>
      <b/>
      <sz val="7"/>
      <color rgb="FF000000"/>
      <name val="Arial"/>
      <family val="2"/>
    </font>
    <font>
      <sz val="10"/>
      <name val="Arial"/>
      <family val="2"/>
    </font>
    <font>
      <sz val="9"/>
      <name val="Arial"/>
      <family val="2"/>
    </font>
    <font>
      <b/>
      <u val="singleAccounting"/>
      <sz val="10"/>
      <color rgb="FF000000"/>
      <name val="Tahoma"/>
      <family val="2"/>
    </font>
    <font>
      <sz val="11"/>
      <color rgb="FF000000"/>
      <name val="Tahoma"/>
      <family val="2"/>
    </font>
    <font>
      <b/>
      <sz val="10"/>
      <color rgb="FF000000"/>
      <name val="Tahoma"/>
      <family val="2"/>
    </font>
    <font>
      <b/>
      <sz val="10"/>
      <color rgb="FF000000"/>
      <name val="Arial"/>
      <family val="2"/>
    </font>
    <font>
      <sz val="8"/>
      <color rgb="FF000000"/>
      <name val="Arial"/>
      <family val="2"/>
    </font>
    <font>
      <b/>
      <sz val="20"/>
      <color rgb="FF000000"/>
      <name val="Tahoma"/>
      <family val="2"/>
    </font>
    <font>
      <b/>
      <u/>
      <sz val="20"/>
      <color rgb="FF000000"/>
      <name val="Tahoma"/>
      <family val="2"/>
    </font>
    <font>
      <b/>
      <sz val="20"/>
      <color rgb="FF000000"/>
      <name val="Arial"/>
      <family val="2"/>
    </font>
    <font>
      <b/>
      <sz val="16"/>
      <color rgb="FF000000"/>
      <name val="Tahoma"/>
      <family val="2"/>
    </font>
    <font>
      <sz val="10"/>
      <color rgb="FF000000"/>
      <name val="Tahoma"/>
      <family val="2"/>
    </font>
    <font>
      <b/>
      <sz val="18"/>
      <color rgb="FF000000"/>
      <name val="Tahoma"/>
      <family val="2"/>
    </font>
    <font>
      <b/>
      <sz val="8"/>
      <color rgb="FF000000"/>
      <name val="Tahoma"/>
      <family val="2"/>
    </font>
    <font>
      <b/>
      <sz val="12"/>
      <name val="Arial"/>
      <family val="2"/>
    </font>
    <font>
      <b/>
      <sz val="14"/>
      <name val="Arial"/>
      <family val="2"/>
    </font>
    <font>
      <sz val="8"/>
      <name val="Arial"/>
      <family val="2"/>
    </font>
    <font>
      <b/>
      <sz val="10"/>
      <name val="Arial"/>
      <family val="2"/>
    </font>
    <font>
      <b/>
      <sz val="10"/>
      <color theme="1"/>
      <name val="Arial"/>
      <family val="2"/>
    </font>
    <font>
      <sz val="10"/>
      <color theme="1"/>
      <name val="Arial"/>
      <family val="2"/>
    </font>
    <font>
      <sz val="12"/>
      <color theme="1"/>
      <name val="Arial"/>
      <family val="2"/>
    </font>
    <font>
      <b/>
      <sz val="12"/>
      <color theme="1"/>
      <name val="Arial Narrow"/>
      <family val="2"/>
    </font>
    <font>
      <sz val="10"/>
      <name val="MS Sans Serif"/>
      <family val="2"/>
    </font>
    <font>
      <sz val="10"/>
      <name val="Arial"/>
    </font>
    <font>
      <sz val="9"/>
      <name val="Arial Unicode MS"/>
      <family val="2"/>
    </font>
    <font>
      <sz val="14"/>
      <color rgb="FF000000"/>
      <name val="Times New Roman"/>
      <family val="1"/>
    </font>
    <font>
      <b/>
      <shadow/>
      <sz val="16"/>
      <color rgb="FF000000"/>
      <name val="Arial"/>
      <family val="2"/>
    </font>
    <font>
      <b/>
      <shadow/>
      <sz val="7"/>
      <color rgb="FF000000"/>
      <name val="Times New Roman"/>
      <family val="1"/>
    </font>
    <font>
      <b/>
      <shadow/>
      <sz val="18"/>
      <color rgb="FF000000"/>
      <name val="Arial"/>
      <family val="2"/>
    </font>
    <font>
      <b/>
      <i/>
      <shadow/>
      <sz val="10"/>
      <color rgb="FF000000"/>
      <name val="Arial"/>
      <family val="2"/>
    </font>
    <font>
      <b/>
      <i/>
      <shadow/>
      <sz val="18"/>
      <color rgb="FF000000"/>
      <name val="Arial"/>
      <family val="2"/>
    </font>
    <font>
      <sz val="12"/>
      <color rgb="FF000000"/>
      <name val="Arial"/>
      <family val="2"/>
    </font>
    <font>
      <sz val="14"/>
      <color rgb="FF000000"/>
      <name val="Arial"/>
      <family val="2"/>
    </font>
    <font>
      <sz val="10"/>
      <color rgb="FF000000"/>
      <name val="Times New Roman"/>
      <family val="1"/>
    </font>
    <font>
      <sz val="1"/>
      <color rgb="FF000000"/>
      <name val="Arial"/>
      <family val="2"/>
    </font>
    <font>
      <b/>
      <sz val="6.8"/>
      <color rgb="FF000000"/>
      <name val="Arial"/>
      <family val="2"/>
    </font>
    <font>
      <b/>
      <sz val="7"/>
      <color rgb="FFFF0000"/>
      <name val="Arial"/>
      <family val="2"/>
    </font>
    <font>
      <sz val="7"/>
      <color rgb="FFFF0000"/>
      <name val="Arial"/>
      <family val="2"/>
    </font>
    <font>
      <b/>
      <sz val="9.75"/>
      <color rgb="FF000000"/>
      <name val="Arial"/>
      <family val="2"/>
    </font>
    <font>
      <b/>
      <sz val="8.25"/>
      <color rgb="FF000000"/>
      <name val="Arial"/>
      <family val="2"/>
    </font>
    <font>
      <b/>
      <sz val="6"/>
      <color rgb="FF000000"/>
      <name val="Arial"/>
      <family val="2"/>
    </font>
    <font>
      <b/>
      <sz val="6"/>
      <color rgb="FFFF0000"/>
      <name val="Arial"/>
      <family val="2"/>
    </font>
    <font>
      <sz val="6"/>
      <color rgb="FFFF0000"/>
      <name val="Arial"/>
      <family val="2"/>
    </font>
    <font>
      <sz val="6.75"/>
      <color rgb="FF000000"/>
      <name val="Arial"/>
      <family val="2"/>
    </font>
    <font>
      <b/>
      <sz val="8.25"/>
      <color rgb="FFFF0000"/>
      <name val="Arial"/>
      <family val="2"/>
    </font>
  </fonts>
  <fills count="17">
    <fill>
      <patternFill patternType="none"/>
    </fill>
    <fill>
      <patternFill patternType="gray125"/>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rgb="FFFFFF00"/>
        <bgColor indexed="64"/>
      </patternFill>
    </fill>
  </fills>
  <borders count="49">
    <border>
      <left/>
      <right/>
      <top/>
      <bottom/>
      <diagonal/>
    </border>
    <border>
      <left/>
      <right/>
      <top/>
      <bottom/>
      <diagonal/>
    </border>
    <border>
      <left style="medium">
        <color indexed="64"/>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rgb="FF000000"/>
      </bottom>
      <diagonal/>
    </border>
    <border>
      <left/>
      <right/>
      <top style="double">
        <color rgb="FF000000"/>
      </top>
      <bottom/>
      <diagonal/>
    </border>
    <border>
      <left/>
      <right/>
      <top/>
      <bottom style="thin">
        <color indexed="64"/>
      </bottom>
      <diagonal/>
    </border>
    <border>
      <left style="hair">
        <color indexed="64"/>
      </left>
      <right style="hair">
        <color indexed="64"/>
      </right>
      <top style="hair">
        <color indexed="64"/>
      </top>
      <bottom/>
      <diagonal/>
    </border>
    <border>
      <left/>
      <right/>
      <top style="hair">
        <color indexed="64"/>
      </top>
      <bottom/>
      <diagonal/>
    </border>
    <border>
      <left style="hair">
        <color indexed="64"/>
      </left>
      <right style="hair">
        <color indexed="64"/>
      </right>
      <top/>
      <bottom style="hair">
        <color indexed="64"/>
      </bottom>
      <diagonal/>
    </border>
    <border>
      <left/>
      <right style="hair">
        <color indexed="64"/>
      </right>
      <top/>
      <bottom/>
      <diagonal/>
    </border>
    <border>
      <left style="hair">
        <color indexed="64"/>
      </left>
      <right style="hair">
        <color indexed="64"/>
      </right>
      <top style="hair">
        <color indexed="64"/>
      </top>
      <bottom style="medium">
        <color indexed="64"/>
      </bottom>
      <diagonal/>
    </border>
    <border>
      <left style="hair">
        <color indexed="64"/>
      </left>
      <right/>
      <top/>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hair">
        <color indexed="64"/>
      </right>
      <top style="hair">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17">
    <xf numFmtId="0" fontId="0" fillId="0" borderId="0"/>
    <xf numFmtId="43" fontId="11" fillId="0" borderId="0" applyFont="0" applyFill="0" applyBorder="0" applyAlignment="0" applyProtection="0"/>
    <xf numFmtId="43" fontId="2" fillId="0" borderId="1" applyFont="0" applyFill="0" applyBorder="0" applyAlignment="0" applyProtection="0"/>
    <xf numFmtId="0" fontId="2" fillId="0" borderId="1"/>
    <xf numFmtId="9" fontId="2" fillId="0" borderId="1" applyFont="0" applyFill="0" applyBorder="0" applyAlignment="0" applyProtection="0"/>
    <xf numFmtId="0" fontId="14" fillId="0" borderId="1"/>
    <xf numFmtId="43" fontId="11" fillId="0" borderId="1" applyFont="0" applyFill="0" applyBorder="0" applyAlignment="0" applyProtection="0"/>
    <xf numFmtId="9" fontId="11" fillId="0" borderId="1" applyFont="0" applyFill="0" applyBorder="0" applyAlignment="0" applyProtection="0"/>
    <xf numFmtId="164" fontId="39" fillId="0" borderId="1" applyFont="0" applyFill="0" applyBorder="0" applyAlignment="0" applyProtection="0"/>
    <xf numFmtId="0" fontId="14" fillId="0" borderId="1"/>
    <xf numFmtId="0" fontId="14" fillId="0" borderId="1"/>
    <xf numFmtId="44" fontId="2" fillId="0" borderId="1" applyFont="0" applyFill="0" applyBorder="0" applyAlignment="0" applyProtection="0"/>
    <xf numFmtId="0" fontId="61" fillId="0" borderId="1"/>
    <xf numFmtId="0" fontId="62" fillId="0" borderId="1"/>
    <xf numFmtId="43" fontId="62" fillId="0" borderId="1" applyFont="0" applyFill="0" applyBorder="0" applyAlignment="0" applyProtection="0"/>
    <xf numFmtId="0" fontId="11" fillId="0" borderId="1"/>
    <xf numFmtId="0" fontId="1" fillId="0" borderId="1"/>
  </cellStyleXfs>
  <cellXfs count="494">
    <xf numFmtId="0" fontId="0" fillId="2" borderId="0" xfId="0" applyFill="1" applyAlignment="1">
      <alignment horizontal="left" vertical="top" wrapText="1"/>
    </xf>
    <xf numFmtId="0" fontId="0" fillId="11" borderId="0" xfId="0" applyFill="1" applyAlignment="1">
      <alignment horizontal="left" vertical="top" wrapText="1"/>
    </xf>
    <xf numFmtId="0" fontId="6" fillId="9" borderId="0" xfId="0" applyFont="1" applyFill="1" applyAlignment="1">
      <alignment vertical="center" wrapText="1"/>
    </xf>
    <xf numFmtId="0" fontId="6" fillId="9" borderId="1" xfId="0" applyFont="1" applyFill="1" applyBorder="1" applyAlignment="1">
      <alignment vertical="center" wrapText="1"/>
    </xf>
    <xf numFmtId="0" fontId="0" fillId="2" borderId="0" xfId="0" applyFill="1" applyAlignment="1">
      <alignment horizontal="left" vertical="center" wrapText="1"/>
    </xf>
    <xf numFmtId="0" fontId="5" fillId="2" borderId="0" xfId="0" applyFont="1" applyFill="1" applyAlignment="1">
      <alignment horizontal="left" vertical="center" wrapText="1"/>
    </xf>
    <xf numFmtId="0" fontId="5" fillId="2" borderId="0" xfId="0" applyFont="1" applyFill="1" applyAlignment="1">
      <alignment horizontal="center" vertical="center" wrapText="1"/>
    </xf>
    <xf numFmtId="0" fontId="0" fillId="2" borderId="2" xfId="0" applyFill="1" applyBorder="1" applyAlignment="1">
      <alignment horizontal="left" vertical="top" wrapText="1"/>
    </xf>
    <xf numFmtId="7" fontId="4" fillId="6" borderId="3" xfId="0" applyNumberFormat="1" applyFont="1" applyFill="1" applyBorder="1" applyAlignment="1">
      <alignment horizontal="right" vertical="center" wrapText="1"/>
    </xf>
    <xf numFmtId="0" fontId="3" fillId="13" borderId="3" xfId="0" applyFont="1" applyFill="1" applyBorder="1" applyAlignment="1">
      <alignment horizontal="center" vertical="center" wrapText="1"/>
    </xf>
    <xf numFmtId="0" fontId="3" fillId="13" borderId="3" xfId="0" applyFont="1" applyFill="1" applyBorder="1" applyAlignment="1">
      <alignment horizontal="left" vertical="center" wrapText="1"/>
    </xf>
    <xf numFmtId="7" fontId="3" fillId="13" borderId="3" xfId="0" applyNumberFormat="1" applyFont="1" applyFill="1" applyBorder="1" applyAlignment="1">
      <alignment horizontal="right" vertical="center" wrapText="1"/>
    </xf>
    <xf numFmtId="0" fontId="3" fillId="4" borderId="3" xfId="0" applyFont="1" applyFill="1" applyBorder="1" applyAlignment="1">
      <alignment horizontal="center" vertical="center" wrapText="1"/>
    </xf>
    <xf numFmtId="0" fontId="3" fillId="5" borderId="3" xfId="0" applyFont="1" applyFill="1" applyBorder="1" applyAlignment="1">
      <alignment horizontal="left" vertical="center" wrapText="1"/>
    </xf>
    <xf numFmtId="7" fontId="3" fillId="3" borderId="3" xfId="0" applyNumberFormat="1" applyFont="1" applyFill="1" applyBorder="1" applyAlignment="1">
      <alignment horizontal="right" vertical="center" wrapText="1"/>
    </xf>
    <xf numFmtId="0" fontId="4" fillId="7" borderId="3" xfId="0" applyFont="1" applyFill="1" applyBorder="1" applyAlignment="1">
      <alignment horizontal="center" vertical="center" wrapText="1"/>
    </xf>
    <xf numFmtId="0" fontId="4" fillId="8" borderId="3" xfId="0" applyFont="1" applyFill="1" applyBorder="1" applyAlignment="1">
      <alignment horizontal="left" vertical="center" wrapText="1"/>
    </xf>
    <xf numFmtId="0" fontId="4" fillId="10" borderId="3" xfId="0" applyFont="1" applyFill="1" applyBorder="1" applyAlignment="1">
      <alignment horizontal="center" vertical="center" wrapText="1"/>
    </xf>
    <xf numFmtId="0" fontId="4" fillId="10" borderId="3" xfId="0" applyFont="1" applyFill="1" applyBorder="1" applyAlignment="1">
      <alignment horizontal="left" vertical="center" wrapText="1"/>
    </xf>
    <xf numFmtId="7" fontId="4" fillId="10" borderId="3" xfId="0" applyNumberFormat="1" applyFont="1" applyFill="1" applyBorder="1" applyAlignment="1">
      <alignment horizontal="right" vertical="center" wrapText="1"/>
    </xf>
    <xf numFmtId="0" fontId="9" fillId="0" borderId="3" xfId="0" applyFont="1" applyFill="1" applyBorder="1" applyAlignment="1">
      <alignment horizontal="center" vertical="center" wrapText="1"/>
    </xf>
    <xf numFmtId="0" fontId="10" fillId="0" borderId="3" xfId="0" applyFont="1" applyFill="1" applyBorder="1" applyAlignment="1">
      <alignment horizontal="left" vertical="center" wrapText="1"/>
    </xf>
    <xf numFmtId="7" fontId="10" fillId="0" borderId="3" xfId="0" applyNumberFormat="1" applyFont="1" applyFill="1" applyBorder="1" applyAlignment="1">
      <alignment horizontal="right" vertical="center" wrapText="1"/>
    </xf>
    <xf numFmtId="0" fontId="8" fillId="12" borderId="3" xfId="0" applyFont="1" applyFill="1" applyBorder="1" applyAlignment="1">
      <alignment horizontal="center" vertical="center" wrapText="1"/>
    </xf>
    <xf numFmtId="0" fontId="3" fillId="9" borderId="3" xfId="0" applyFont="1" applyFill="1" applyBorder="1" applyAlignment="1">
      <alignment horizontal="left" vertical="center" wrapText="1"/>
    </xf>
    <xf numFmtId="0" fontId="4" fillId="9" borderId="3" xfId="0" applyFont="1" applyFill="1" applyBorder="1" applyAlignment="1">
      <alignment horizontal="left" vertical="center" wrapText="1"/>
    </xf>
    <xf numFmtId="0" fontId="3" fillId="9" borderId="3" xfId="0" applyFont="1" applyFill="1" applyBorder="1" applyAlignment="1">
      <alignment horizontal="center" vertical="center" wrapText="1"/>
    </xf>
    <xf numFmtId="0" fontId="4" fillId="9" borderId="3" xfId="0" applyFont="1" applyFill="1" applyBorder="1" applyAlignment="1">
      <alignment horizontal="center" vertical="center" wrapText="1"/>
    </xf>
    <xf numFmtId="7" fontId="3" fillId="6" borderId="3" xfId="0" applyNumberFormat="1" applyFont="1" applyFill="1" applyBorder="1" applyAlignment="1">
      <alignment horizontal="right" vertical="center" wrapText="1"/>
    </xf>
    <xf numFmtId="7" fontId="4" fillId="0" borderId="3" xfId="0" applyNumberFormat="1" applyFont="1" applyFill="1" applyBorder="1" applyAlignment="1">
      <alignment horizontal="right" vertical="center" wrapText="1"/>
    </xf>
    <xf numFmtId="7" fontId="3" fillId="0" borderId="3" xfId="0" applyNumberFormat="1" applyFont="1" applyFill="1" applyBorder="1" applyAlignment="1">
      <alignment horizontal="right" vertical="center" wrapText="1"/>
    </xf>
    <xf numFmtId="43" fontId="7" fillId="9" borderId="0" xfId="1" applyFont="1" applyFill="1" applyAlignment="1">
      <alignment horizontal="center" vertical="center" wrapText="1"/>
    </xf>
    <xf numFmtId="43" fontId="7" fillId="9" borderId="1" xfId="1" applyFont="1" applyFill="1" applyBorder="1" applyAlignment="1">
      <alignment horizontal="center" vertical="center" wrapText="1"/>
    </xf>
    <xf numFmtId="43" fontId="12" fillId="2" borderId="0" xfId="1" applyFont="1" applyFill="1" applyAlignment="1">
      <alignment horizontal="center" vertical="top" wrapText="1"/>
    </xf>
    <xf numFmtId="43" fontId="12" fillId="2" borderId="0" xfId="1" applyFont="1" applyFill="1" applyAlignment="1">
      <alignment horizontal="center" vertical="center" wrapText="1"/>
    </xf>
    <xf numFmtId="0" fontId="7" fillId="9" borderId="0" xfId="0" applyFont="1" applyFill="1" applyAlignment="1">
      <alignment vertical="center" wrapText="1"/>
    </xf>
    <xf numFmtId="0" fontId="7" fillId="9" borderId="1" xfId="0" applyFont="1" applyFill="1" applyBorder="1" applyAlignment="1">
      <alignment vertical="center" wrapText="1"/>
    </xf>
    <xf numFmtId="0" fontId="12" fillId="2" borderId="0" xfId="0" applyFont="1" applyFill="1" applyAlignment="1">
      <alignment horizontal="left" vertical="top" wrapText="1"/>
    </xf>
    <xf numFmtId="43" fontId="12" fillId="2" borderId="0" xfId="1" applyFont="1" applyFill="1" applyAlignment="1">
      <alignment horizontal="left" vertical="top" wrapText="1"/>
    </xf>
    <xf numFmtId="0" fontId="12" fillId="2" borderId="0" xfId="0" applyFont="1" applyFill="1" applyAlignment="1">
      <alignment horizontal="left" vertical="center" wrapText="1"/>
    </xf>
    <xf numFmtId="0" fontId="4" fillId="5" borderId="3" xfId="0" applyFont="1" applyFill="1" applyBorder="1" applyAlignment="1">
      <alignment horizontal="left" vertical="center" wrapText="1"/>
    </xf>
    <xf numFmtId="7" fontId="12" fillId="2" borderId="0" xfId="0" applyNumberFormat="1" applyFont="1" applyFill="1" applyAlignment="1">
      <alignment horizontal="left" vertical="top" wrapText="1"/>
    </xf>
    <xf numFmtId="43" fontId="0" fillId="2" borderId="0" xfId="0" applyNumberFormat="1" applyFill="1" applyAlignment="1">
      <alignment horizontal="left" vertical="top" wrapText="1"/>
    </xf>
    <xf numFmtId="0" fontId="13" fillId="11" borderId="0" xfId="0" applyFont="1" applyFill="1" applyAlignment="1">
      <alignment horizontal="center" vertical="center" wrapText="1"/>
    </xf>
    <xf numFmtId="0" fontId="13" fillId="11" borderId="0" xfId="1" applyNumberFormat="1" applyFont="1" applyFill="1" applyAlignment="1">
      <alignment horizontal="center" vertical="center" wrapText="1"/>
    </xf>
    <xf numFmtId="43" fontId="17" fillId="0" borderId="1" xfId="2" applyFont="1" applyAlignment="1"/>
    <xf numFmtId="0" fontId="2" fillId="0" borderId="1" xfId="3"/>
    <xf numFmtId="0" fontId="15" fillId="0" borderId="1" xfId="3" applyFont="1"/>
    <xf numFmtId="0" fontId="15" fillId="0" borderId="1" xfId="3" applyFont="1" applyAlignment="1">
      <alignment horizontal="center"/>
    </xf>
    <xf numFmtId="43" fontId="15" fillId="0" borderId="1" xfId="2" applyFont="1"/>
    <xf numFmtId="10" fontId="15" fillId="0" borderId="1" xfId="4" applyNumberFormat="1" applyFont="1" applyAlignment="1">
      <alignment horizontal="center"/>
    </xf>
    <xf numFmtId="43" fontId="15" fillId="10" borderId="6" xfId="2" applyFont="1" applyFill="1" applyBorder="1" applyAlignment="1">
      <alignment horizontal="center"/>
    </xf>
    <xf numFmtId="10" fontId="15" fillId="10" borderId="6" xfId="4" applyNumberFormat="1" applyFont="1" applyFill="1" applyBorder="1" applyAlignment="1">
      <alignment horizontal="center"/>
    </xf>
    <xf numFmtId="0" fontId="2" fillId="0" borderId="1" xfId="3" applyFill="1"/>
    <xf numFmtId="0" fontId="15" fillId="0" borderId="4" xfId="3" applyFont="1" applyFill="1" applyBorder="1" applyAlignment="1">
      <alignment horizontal="center"/>
    </xf>
    <xf numFmtId="0" fontId="15" fillId="0" borderId="5" xfId="3" applyFont="1" applyFill="1" applyBorder="1" applyAlignment="1">
      <alignment horizontal="center"/>
    </xf>
    <xf numFmtId="43" fontId="15" fillId="0" borderId="5" xfId="2" applyFont="1" applyFill="1" applyBorder="1" applyAlignment="1">
      <alignment horizontal="center"/>
    </xf>
    <xf numFmtId="10" fontId="15" fillId="0" borderId="5" xfId="4" applyNumberFormat="1" applyFont="1" applyBorder="1" applyAlignment="1">
      <alignment horizontal="center"/>
    </xf>
    <xf numFmtId="43" fontId="15" fillId="0" borderId="5" xfId="2" applyFont="1" applyBorder="1"/>
    <xf numFmtId="10" fontId="20" fillId="0" borderId="5" xfId="4" applyNumberFormat="1" applyFont="1" applyBorder="1" applyAlignment="1">
      <alignment horizontal="center"/>
    </xf>
    <xf numFmtId="0" fontId="21" fillId="0" borderId="6" xfId="3" applyFont="1" applyBorder="1" applyAlignment="1">
      <alignment horizontal="center"/>
    </xf>
    <xf numFmtId="0" fontId="21" fillId="0" borderId="6" xfId="3" applyFont="1" applyBorder="1" applyAlignment="1">
      <alignment horizontal="justify" vertical="center" wrapText="1"/>
    </xf>
    <xf numFmtId="43" fontId="0" fillId="0" borderId="5" xfId="2" applyFont="1" applyBorder="1"/>
    <xf numFmtId="10" fontId="22" fillId="0" borderId="5" xfId="4" applyNumberFormat="1" applyFont="1" applyBorder="1" applyAlignment="1">
      <alignment horizontal="center"/>
    </xf>
    <xf numFmtId="43" fontId="2" fillId="0" borderId="1" xfId="3" applyNumberFormat="1"/>
    <xf numFmtId="0" fontId="21" fillId="0" borderId="6" xfId="3" applyFont="1" applyBorder="1" applyAlignment="1">
      <alignment horizontal="justify" wrapText="1"/>
    </xf>
    <xf numFmtId="0" fontId="19" fillId="0" borderId="6" xfId="3" applyFont="1" applyBorder="1" applyAlignment="1">
      <alignment horizontal="left" wrapText="1"/>
    </xf>
    <xf numFmtId="0" fontId="2" fillId="0" borderId="1" xfId="3" applyAlignment="1">
      <alignment horizontal="center"/>
    </xf>
    <xf numFmtId="43" fontId="0" fillId="0" borderId="1" xfId="2" applyFont="1"/>
    <xf numFmtId="43" fontId="15" fillId="10" borderId="6" xfId="2" applyFont="1" applyFill="1" applyBorder="1"/>
    <xf numFmtId="10" fontId="0" fillId="0" borderId="1" xfId="4" applyNumberFormat="1" applyFont="1" applyAlignment="1">
      <alignment horizontal="center"/>
    </xf>
    <xf numFmtId="0" fontId="18" fillId="0" borderId="1" xfId="3" applyFont="1" applyFill="1" applyBorder="1" applyAlignment="1"/>
    <xf numFmtId="43" fontId="15" fillId="14" borderId="2" xfId="2" applyFont="1" applyFill="1" applyBorder="1" applyAlignment="1">
      <alignment horizontal="center"/>
    </xf>
    <xf numFmtId="10" fontId="15" fillId="14" borderId="2" xfId="4" applyNumberFormat="1" applyFont="1" applyFill="1" applyBorder="1" applyAlignment="1">
      <alignment horizontal="center"/>
    </xf>
    <xf numFmtId="0" fontId="19" fillId="0" borderId="9" xfId="3" applyFont="1" applyBorder="1" applyAlignment="1">
      <alignment horizontal="center" wrapText="1"/>
    </xf>
    <xf numFmtId="0" fontId="19" fillId="0" borderId="9" xfId="3" applyFont="1" applyBorder="1" applyAlignment="1">
      <alignment wrapText="1"/>
    </xf>
    <xf numFmtId="43" fontId="15" fillId="0" borderId="10" xfId="2" applyFont="1" applyBorder="1"/>
    <xf numFmtId="10" fontId="15" fillId="0" borderId="10" xfId="4" applyNumberFormat="1" applyFont="1" applyBorder="1" applyAlignment="1">
      <alignment horizontal="center"/>
    </xf>
    <xf numFmtId="0" fontId="25" fillId="0" borderId="6" xfId="3" applyFont="1" applyBorder="1" applyAlignment="1">
      <alignment horizontal="center" wrapText="1"/>
    </xf>
    <xf numFmtId="0" fontId="25" fillId="0" borderId="6" xfId="3" applyFont="1" applyBorder="1" applyAlignment="1">
      <alignment wrapText="1"/>
    </xf>
    <xf numFmtId="43" fontId="22" fillId="0" borderId="5" xfId="2" applyFont="1" applyBorder="1"/>
    <xf numFmtId="0" fontId="19" fillId="0" borderId="6" xfId="3" applyFont="1" applyFill="1" applyBorder="1" applyAlignment="1">
      <alignment horizontal="center" wrapText="1"/>
    </xf>
    <xf numFmtId="0" fontId="19" fillId="0" borderId="6" xfId="3" applyFont="1" applyFill="1" applyBorder="1" applyAlignment="1">
      <alignment wrapText="1"/>
    </xf>
    <xf numFmtId="10" fontId="0" fillId="0" borderId="5" xfId="4" applyNumberFormat="1" applyFont="1" applyBorder="1" applyAlignment="1">
      <alignment horizontal="center"/>
    </xf>
    <xf numFmtId="43" fontId="15" fillId="14" borderId="6" xfId="2" applyFont="1" applyFill="1" applyBorder="1"/>
    <xf numFmtId="10" fontId="15" fillId="14" borderId="6" xfId="4" applyNumberFormat="1" applyFont="1" applyFill="1" applyBorder="1" applyAlignment="1">
      <alignment horizontal="center"/>
    </xf>
    <xf numFmtId="0" fontId="14" fillId="9" borderId="1" xfId="5" applyFill="1" applyAlignment="1">
      <alignment horizontal="left" vertical="top" wrapText="1"/>
    </xf>
    <xf numFmtId="0" fontId="27" fillId="9" borderId="1" xfId="5" applyFont="1" applyFill="1" applyBorder="1" applyAlignment="1">
      <alignment vertical="center" wrapText="1"/>
    </xf>
    <xf numFmtId="43" fontId="28" fillId="0" borderId="1" xfId="6" applyFont="1" applyFill="1" applyBorder="1" applyAlignment="1">
      <alignment horizontal="center" vertical="center" wrapText="1"/>
    </xf>
    <xf numFmtId="10" fontId="28" fillId="9" borderId="1" xfId="7" applyNumberFormat="1" applyFont="1" applyFill="1" applyBorder="1" applyAlignment="1">
      <alignment horizontal="center" vertical="center" wrapText="1"/>
    </xf>
    <xf numFmtId="43" fontId="0" fillId="9" borderId="1" xfId="6" applyFont="1" applyFill="1" applyAlignment="1">
      <alignment horizontal="left" vertical="top" wrapText="1"/>
    </xf>
    <xf numFmtId="0" fontId="14" fillId="9" borderId="1" xfId="5" applyFill="1" applyAlignment="1">
      <alignment horizontal="left" vertical="center" wrapText="1"/>
    </xf>
    <xf numFmtId="0" fontId="30" fillId="9" borderId="1" xfId="5" applyFont="1" applyFill="1" applyBorder="1" applyAlignment="1">
      <alignment vertical="center" wrapText="1"/>
    </xf>
    <xf numFmtId="43" fontId="0" fillId="0" borderId="1" xfId="6" applyFont="1" applyFill="1" applyAlignment="1">
      <alignment horizontal="center" vertical="center" wrapText="1"/>
    </xf>
    <xf numFmtId="10" fontId="31" fillId="9" borderId="1" xfId="7" applyNumberFormat="1" applyFont="1" applyFill="1" applyBorder="1" applyAlignment="1">
      <alignment horizontal="center" vertical="center" wrapText="1"/>
    </xf>
    <xf numFmtId="43" fontId="6" fillId="0" borderId="2" xfId="6" applyFont="1" applyFill="1" applyBorder="1" applyAlignment="1">
      <alignment horizontal="center" vertical="center" wrapText="1"/>
    </xf>
    <xf numFmtId="10" fontId="6" fillId="0" borderId="8" xfId="7" applyNumberFormat="1" applyFont="1" applyFill="1" applyBorder="1" applyAlignment="1">
      <alignment horizontal="center" vertical="center" wrapText="1"/>
    </xf>
    <xf numFmtId="10" fontId="0" fillId="9" borderId="1" xfId="7" applyNumberFormat="1" applyFont="1" applyFill="1" applyAlignment="1">
      <alignment horizontal="center" vertical="center" wrapText="1"/>
    </xf>
    <xf numFmtId="0" fontId="6" fillId="13" borderId="1" xfId="5" applyFont="1" applyFill="1" applyBorder="1" applyAlignment="1">
      <alignment horizontal="left" vertical="center" wrapText="1"/>
    </xf>
    <xf numFmtId="0" fontId="6" fillId="13" borderId="1" xfId="5" applyFont="1" applyFill="1" applyBorder="1" applyAlignment="1">
      <alignment vertical="center" wrapText="1"/>
    </xf>
    <xf numFmtId="43" fontId="6" fillId="0" borderId="1" xfId="6" applyFont="1" applyFill="1" applyBorder="1" applyAlignment="1">
      <alignment horizontal="center" vertical="center" wrapText="1"/>
    </xf>
    <xf numFmtId="43" fontId="11" fillId="9" borderId="1" xfId="6" applyFont="1" applyFill="1" applyAlignment="1">
      <alignment horizontal="center" vertical="center" wrapText="1"/>
    </xf>
    <xf numFmtId="0" fontId="11" fillId="9" borderId="1" xfId="5" applyFont="1" applyFill="1" applyAlignment="1">
      <alignment horizontal="left" vertical="top" wrapText="1"/>
    </xf>
    <xf numFmtId="0" fontId="5" fillId="9" borderId="1" xfId="5" applyFont="1" applyFill="1" applyAlignment="1">
      <alignment horizontal="left" vertical="top" wrapText="1"/>
    </xf>
    <xf numFmtId="0" fontId="3" fillId="10" borderId="15" xfId="5" applyFont="1" applyFill="1" applyBorder="1" applyAlignment="1">
      <alignment vertical="center" wrapText="1"/>
    </xf>
    <xf numFmtId="43" fontId="3" fillId="10" borderId="15" xfId="6" applyFont="1" applyFill="1" applyBorder="1" applyAlignment="1">
      <alignment horizontal="center" vertical="center" wrapText="1"/>
    </xf>
    <xf numFmtId="10" fontId="3" fillId="10" borderId="15" xfId="7" applyNumberFormat="1" applyFont="1" applyFill="1" applyBorder="1" applyAlignment="1">
      <alignment horizontal="center" vertical="center" wrapText="1"/>
    </xf>
    <xf numFmtId="43" fontId="5" fillId="9" borderId="1" xfId="6" applyFont="1" applyFill="1" applyAlignment="1">
      <alignment horizontal="left" vertical="top" wrapText="1"/>
    </xf>
    <xf numFmtId="0" fontId="3" fillId="9" borderId="1" xfId="5" applyFont="1" applyFill="1" applyBorder="1" applyAlignment="1">
      <alignment vertical="center" wrapText="1"/>
    </xf>
    <xf numFmtId="43" fontId="3" fillId="0" borderId="1" xfId="6" applyFont="1" applyFill="1" applyBorder="1" applyAlignment="1">
      <alignment horizontal="center" vertical="center" wrapText="1"/>
    </xf>
    <xf numFmtId="10" fontId="3" fillId="0" borderId="1" xfId="7" applyNumberFormat="1" applyFont="1" applyFill="1" applyBorder="1" applyAlignment="1">
      <alignment horizontal="center" vertical="center" wrapText="1"/>
    </xf>
    <xf numFmtId="43" fontId="5" fillId="9" borderId="1" xfId="5" applyNumberFormat="1" applyFont="1" applyFill="1" applyAlignment="1">
      <alignment horizontal="left" vertical="top" wrapText="1"/>
    </xf>
    <xf numFmtId="0" fontId="4" fillId="9" borderId="1" xfId="5" applyFont="1" applyFill="1" applyBorder="1" applyAlignment="1">
      <alignment vertical="center" wrapText="1"/>
    </xf>
    <xf numFmtId="43" fontId="4" fillId="0" borderId="1" xfId="6" applyFont="1" applyFill="1" applyBorder="1" applyAlignment="1">
      <alignment horizontal="center" vertical="center" wrapText="1"/>
    </xf>
    <xf numFmtId="10" fontId="4" fillId="9" borderId="1" xfId="7" applyNumberFormat="1" applyFont="1" applyFill="1" applyBorder="1" applyAlignment="1">
      <alignment horizontal="center" vertical="center" wrapText="1"/>
    </xf>
    <xf numFmtId="10" fontId="3" fillId="9" borderId="1" xfId="7" applyNumberFormat="1" applyFont="1" applyFill="1" applyBorder="1" applyAlignment="1">
      <alignment horizontal="center" vertical="center" wrapText="1"/>
    </xf>
    <xf numFmtId="10" fontId="4" fillId="0" borderId="1" xfId="7" applyNumberFormat="1" applyFont="1" applyFill="1" applyBorder="1" applyAlignment="1">
      <alignment horizontal="center" vertical="center" wrapText="1"/>
    </xf>
    <xf numFmtId="0" fontId="33" fillId="10" borderId="1" xfId="5" applyFont="1" applyFill="1" applyAlignment="1">
      <alignment horizontal="left" vertical="center" wrapText="1"/>
    </xf>
    <xf numFmtId="0" fontId="34" fillId="10" borderId="16" xfId="5" applyFont="1" applyFill="1" applyBorder="1" applyAlignment="1">
      <alignment vertical="center" wrapText="1"/>
    </xf>
    <xf numFmtId="43" fontId="34" fillId="10" borderId="16" xfId="6" applyFont="1" applyFill="1" applyBorder="1" applyAlignment="1">
      <alignment horizontal="center" vertical="center" wrapText="1"/>
    </xf>
    <xf numFmtId="10" fontId="34" fillId="10" borderId="16" xfId="7" applyNumberFormat="1" applyFont="1" applyFill="1" applyBorder="1" applyAlignment="1">
      <alignment horizontal="center" vertical="center" wrapText="1"/>
    </xf>
    <xf numFmtId="0" fontId="33" fillId="0" borderId="1" xfId="5" applyFont="1" applyFill="1" applyAlignment="1">
      <alignment horizontal="left" vertical="center" wrapText="1"/>
    </xf>
    <xf numFmtId="0" fontId="34" fillId="0" borderId="1" xfId="5" applyFont="1" applyFill="1" applyBorder="1" applyAlignment="1">
      <alignment vertical="center" wrapText="1"/>
    </xf>
    <xf numFmtId="43" fontId="34" fillId="0" borderId="1" xfId="6" applyFont="1" applyFill="1" applyBorder="1" applyAlignment="1">
      <alignment horizontal="center" vertical="center" wrapText="1"/>
    </xf>
    <xf numFmtId="10" fontId="34" fillId="0" borderId="1" xfId="7" applyNumberFormat="1" applyFont="1" applyFill="1" applyBorder="1" applyAlignment="1">
      <alignment horizontal="center" vertical="center" wrapText="1"/>
    </xf>
    <xf numFmtId="43" fontId="5" fillId="0" borderId="1" xfId="6" applyFont="1" applyFill="1" applyAlignment="1">
      <alignment horizontal="left" vertical="top" wrapText="1"/>
    </xf>
    <xf numFmtId="0" fontId="5" fillId="0" borderId="1" xfId="5" applyFont="1" applyFill="1" applyAlignment="1">
      <alignment horizontal="left" vertical="top" wrapText="1"/>
    </xf>
    <xf numFmtId="10" fontId="5" fillId="9" borderId="1" xfId="7" applyNumberFormat="1" applyFont="1" applyFill="1" applyAlignment="1">
      <alignment horizontal="center" vertical="center" wrapText="1"/>
    </xf>
    <xf numFmtId="0" fontId="3" fillId="9" borderId="3" xfId="5" applyFont="1" applyFill="1" applyBorder="1" applyAlignment="1">
      <alignment horizontal="left" vertical="center" wrapText="1"/>
    </xf>
    <xf numFmtId="0" fontId="4" fillId="9" borderId="3" xfId="5" applyFont="1" applyFill="1" applyBorder="1" applyAlignment="1">
      <alignment horizontal="left" vertical="center" wrapText="1"/>
    </xf>
    <xf numFmtId="0" fontId="4" fillId="9" borderId="1" xfId="5" applyFont="1" applyFill="1" applyBorder="1" applyAlignment="1">
      <alignment horizontal="left" vertical="center" wrapText="1"/>
    </xf>
    <xf numFmtId="10" fontId="3" fillId="0" borderId="1" xfId="6" applyNumberFormat="1" applyFont="1" applyFill="1" applyBorder="1" applyAlignment="1">
      <alignment horizontal="center" vertical="center" wrapText="1"/>
    </xf>
    <xf numFmtId="0" fontId="35" fillId="9" borderId="1" xfId="5" applyFont="1" applyFill="1" applyBorder="1" applyAlignment="1">
      <alignment vertical="center" wrapText="1"/>
    </xf>
    <xf numFmtId="0" fontId="3" fillId="15" borderId="15" xfId="5" applyFont="1" applyFill="1" applyBorder="1" applyAlignment="1">
      <alignment vertical="center" wrapText="1"/>
    </xf>
    <xf numFmtId="43" fontId="3" fillId="15" borderId="15" xfId="6" applyFont="1" applyFill="1" applyBorder="1" applyAlignment="1">
      <alignment horizontal="center" vertical="center" wrapText="1"/>
    </xf>
    <xf numFmtId="10" fontId="3" fillId="15" borderId="15" xfId="7" applyNumberFormat="1" applyFont="1" applyFill="1" applyBorder="1" applyAlignment="1">
      <alignment horizontal="center" vertical="center" wrapText="1"/>
    </xf>
    <xf numFmtId="0" fontId="3" fillId="9" borderId="1" xfId="5" applyFont="1" applyFill="1" applyBorder="1" applyAlignment="1">
      <alignment horizontal="left" vertical="center" wrapText="1"/>
    </xf>
    <xf numFmtId="0" fontId="5" fillId="10" borderId="1" xfId="5" applyFont="1" applyFill="1" applyAlignment="1">
      <alignment horizontal="left" vertical="center" wrapText="1"/>
    </xf>
    <xf numFmtId="0" fontId="3" fillId="10" borderId="16" xfId="5" applyFont="1" applyFill="1" applyBorder="1" applyAlignment="1">
      <alignment vertical="center" wrapText="1"/>
    </xf>
    <xf numFmtId="43" fontId="3" fillId="10" borderId="16" xfId="6" applyFont="1" applyFill="1" applyBorder="1" applyAlignment="1">
      <alignment horizontal="center" vertical="center" wrapText="1"/>
    </xf>
    <xf numFmtId="10" fontId="3" fillId="10" borderId="16" xfId="7" applyNumberFormat="1" applyFont="1" applyFill="1" applyBorder="1" applyAlignment="1">
      <alignment horizontal="center" vertical="center" wrapText="1"/>
    </xf>
    <xf numFmtId="0" fontId="5" fillId="0" borderId="1" xfId="5" applyFont="1" applyFill="1" applyAlignment="1">
      <alignment horizontal="left" vertical="center" wrapText="1"/>
    </xf>
    <xf numFmtId="0" fontId="3" fillId="0" borderId="1" xfId="5" applyFont="1" applyFill="1" applyBorder="1" applyAlignment="1">
      <alignment vertical="center" wrapText="1"/>
    </xf>
    <xf numFmtId="10" fontId="3" fillId="10" borderId="1" xfId="7" applyNumberFormat="1" applyFont="1" applyFill="1" applyAlignment="1">
      <alignment horizontal="center" vertical="center" wrapText="1"/>
    </xf>
    <xf numFmtId="10" fontId="3" fillId="9" borderId="1" xfId="7" applyNumberFormat="1" applyFont="1" applyFill="1" applyAlignment="1">
      <alignment horizontal="center" vertical="center" wrapText="1"/>
    </xf>
    <xf numFmtId="10" fontId="4" fillId="9" borderId="1" xfId="7" applyNumberFormat="1" applyFont="1" applyFill="1" applyAlignment="1">
      <alignment horizontal="center" vertical="center" wrapText="1"/>
    </xf>
    <xf numFmtId="43" fontId="0" fillId="0" borderId="1" xfId="6" applyFont="1" applyFill="1" applyAlignment="1">
      <alignment horizontal="left" vertical="top" wrapText="1"/>
    </xf>
    <xf numFmtId="0" fontId="14" fillId="0" borderId="1" xfId="5" applyFill="1" applyAlignment="1">
      <alignment horizontal="left" vertical="top" wrapText="1"/>
    </xf>
    <xf numFmtId="43" fontId="4" fillId="11" borderId="1" xfId="6" applyFont="1" applyFill="1" applyBorder="1" applyAlignment="1">
      <alignment horizontal="center" vertical="center" wrapText="1"/>
    </xf>
    <xf numFmtId="10" fontId="4" fillId="11" borderId="1" xfId="7" applyNumberFormat="1" applyFont="1" applyFill="1" applyAlignment="1">
      <alignment horizontal="center" vertical="center" wrapText="1"/>
    </xf>
    <xf numFmtId="10" fontId="0" fillId="0" borderId="1" xfId="7" applyNumberFormat="1" applyFont="1" applyFill="1" applyAlignment="1">
      <alignment horizontal="center" vertical="center" wrapText="1"/>
    </xf>
    <xf numFmtId="43" fontId="6" fillId="11" borderId="1" xfId="6" applyFont="1" applyFill="1" applyBorder="1" applyAlignment="1">
      <alignment horizontal="center" vertical="center" wrapText="1"/>
    </xf>
    <xf numFmtId="10" fontId="0" fillId="11" borderId="1" xfId="7" applyNumberFormat="1" applyFont="1" applyFill="1" applyAlignment="1">
      <alignment horizontal="center" vertical="center" wrapText="1"/>
    </xf>
    <xf numFmtId="10" fontId="3" fillId="10" borderId="15" xfId="6" applyNumberFormat="1" applyFont="1" applyFill="1" applyBorder="1" applyAlignment="1">
      <alignment horizontal="center" vertical="center" wrapText="1"/>
    </xf>
    <xf numFmtId="10" fontId="4" fillId="0" borderId="1" xfId="6" applyNumberFormat="1" applyFont="1" applyFill="1" applyBorder="1" applyAlignment="1">
      <alignment horizontal="center" vertical="center" wrapText="1"/>
    </xf>
    <xf numFmtId="10" fontId="34" fillId="10" borderId="16" xfId="6" applyNumberFormat="1" applyFont="1" applyFill="1" applyBorder="1" applyAlignment="1">
      <alignment horizontal="center" vertical="center" wrapText="1"/>
    </xf>
    <xf numFmtId="10" fontId="36" fillId="9" borderId="1" xfId="7" applyNumberFormat="1" applyFont="1" applyFill="1" applyAlignment="1">
      <alignment horizontal="center" vertical="center" wrapText="1"/>
    </xf>
    <xf numFmtId="10" fontId="5" fillId="11" borderId="1" xfId="7" applyNumberFormat="1" applyFont="1" applyFill="1" applyAlignment="1">
      <alignment horizontal="center" vertical="center" wrapText="1"/>
    </xf>
    <xf numFmtId="43" fontId="3" fillId="11" borderId="1" xfId="6" applyFont="1" applyFill="1" applyBorder="1" applyAlignment="1">
      <alignment horizontal="center" vertical="center" wrapText="1"/>
    </xf>
    <xf numFmtId="10" fontId="36" fillId="11" borderId="1" xfId="7" applyNumberFormat="1" applyFont="1" applyFill="1" applyAlignment="1">
      <alignment horizontal="center" vertical="center" wrapText="1"/>
    </xf>
    <xf numFmtId="10" fontId="4" fillId="10" borderId="1" xfId="7" applyNumberFormat="1" applyFont="1" applyFill="1" applyAlignment="1">
      <alignment horizontal="center" vertical="center" wrapText="1"/>
    </xf>
    <xf numFmtId="0" fontId="14" fillId="9" borderId="1" xfId="5" applyFill="1" applyBorder="1" applyAlignment="1">
      <alignment horizontal="left" vertical="top" wrapText="1"/>
    </xf>
    <xf numFmtId="0" fontId="3" fillId="10" borderId="17" xfId="5" applyFont="1" applyFill="1" applyBorder="1" applyAlignment="1">
      <alignment vertical="top" wrapText="1"/>
    </xf>
    <xf numFmtId="43" fontId="0" fillId="10" borderId="17" xfId="6" applyFont="1" applyFill="1" applyBorder="1" applyAlignment="1">
      <alignment horizontal="center" vertical="center" wrapText="1"/>
    </xf>
    <xf numFmtId="10" fontId="3" fillId="10" borderId="1" xfId="7" applyNumberFormat="1" applyFont="1" applyFill="1" applyBorder="1" applyAlignment="1">
      <alignment horizontal="center" vertical="center" wrapText="1"/>
    </xf>
    <xf numFmtId="43" fontId="37" fillId="9" borderId="1" xfId="6" applyFont="1" applyFill="1" applyBorder="1" applyAlignment="1">
      <alignment vertical="top" wrapText="1"/>
    </xf>
    <xf numFmtId="7" fontId="38" fillId="9" borderId="1" xfId="5" applyNumberFormat="1" applyFont="1" applyFill="1" applyBorder="1" applyAlignment="1">
      <alignment horizontal="right" vertical="top" wrapText="1"/>
    </xf>
    <xf numFmtId="0" fontId="14" fillId="9" borderId="1" xfId="5" applyFill="1" applyBorder="1" applyAlignment="1">
      <alignment horizontal="left" vertical="center" wrapText="1"/>
    </xf>
    <xf numFmtId="43" fontId="38" fillId="9" borderId="1" xfId="6" applyFont="1" applyFill="1" applyBorder="1" applyAlignment="1">
      <alignment vertical="top" wrapText="1"/>
    </xf>
    <xf numFmtId="43" fontId="3" fillId="0" borderId="1" xfId="6" applyFont="1" applyFill="1" applyAlignment="1">
      <alignment horizontal="center" vertical="center" wrapText="1"/>
    </xf>
    <xf numFmtId="43" fontId="31" fillId="9" borderId="1" xfId="6" applyFont="1" applyFill="1" applyBorder="1" applyAlignment="1">
      <alignment vertical="top" wrapText="1"/>
    </xf>
    <xf numFmtId="7" fontId="31" fillId="9" borderId="1" xfId="5" applyNumberFormat="1" applyFont="1" applyFill="1" applyBorder="1" applyAlignment="1">
      <alignment horizontal="right" vertical="top" wrapText="1"/>
    </xf>
    <xf numFmtId="43" fontId="4" fillId="0" borderId="1" xfId="6" applyFont="1" applyFill="1" applyAlignment="1">
      <alignment horizontal="center" vertical="center" wrapText="1"/>
    </xf>
    <xf numFmtId="0" fontId="31" fillId="9" borderId="1" xfId="5" applyFont="1" applyFill="1" applyBorder="1" applyAlignment="1">
      <alignment vertical="center" wrapText="1"/>
    </xf>
    <xf numFmtId="164" fontId="40" fillId="0" borderId="18" xfId="8" applyFont="1" applyBorder="1" applyAlignment="1">
      <alignment horizontal="center" vertical="center"/>
    </xf>
    <xf numFmtId="43" fontId="3" fillId="0" borderId="19" xfId="6" applyFont="1" applyFill="1" applyBorder="1" applyAlignment="1">
      <alignment horizontal="center" vertical="center" wrapText="1"/>
    </xf>
    <xf numFmtId="0" fontId="4" fillId="0" borderId="1" xfId="5" applyFont="1" applyFill="1" applyBorder="1" applyAlignment="1">
      <alignment horizontal="left" vertical="center" wrapText="1"/>
    </xf>
    <xf numFmtId="0" fontId="4" fillId="0" borderId="1" xfId="5" applyFont="1" applyFill="1" applyBorder="1" applyAlignment="1">
      <alignment vertical="center" wrapText="1"/>
    </xf>
    <xf numFmtId="10" fontId="4" fillId="0" borderId="1" xfId="7" applyNumberFormat="1" applyFont="1" applyFill="1" applyAlignment="1">
      <alignment horizontal="center" vertical="center" wrapText="1"/>
    </xf>
    <xf numFmtId="0" fontId="3" fillId="0" borderId="1" xfId="5" applyFont="1" applyFill="1" applyBorder="1" applyAlignment="1">
      <alignment horizontal="left" vertical="center" wrapText="1"/>
    </xf>
    <xf numFmtId="0" fontId="4" fillId="9" borderId="3" xfId="5" applyFont="1" applyFill="1" applyBorder="1" applyAlignment="1">
      <alignment vertical="center" wrapText="1"/>
    </xf>
    <xf numFmtId="43" fontId="14" fillId="9" borderId="1" xfId="5" applyNumberFormat="1" applyFill="1" applyAlignment="1">
      <alignment horizontal="left" vertical="top" wrapText="1"/>
    </xf>
    <xf numFmtId="43" fontId="0" fillId="9" borderId="1" xfId="7" applyNumberFormat="1" applyFont="1" applyFill="1" applyAlignment="1">
      <alignment horizontal="center" vertical="center" wrapText="1"/>
    </xf>
    <xf numFmtId="43" fontId="41" fillId="0" borderId="1" xfId="6" applyFont="1" applyFill="1" applyAlignment="1">
      <alignment horizontal="center" vertical="center" wrapText="1"/>
    </xf>
    <xf numFmtId="9" fontId="41" fillId="0" borderId="1" xfId="7" applyFont="1" applyFill="1" applyAlignment="1">
      <alignment horizontal="center" vertical="center" wrapText="1"/>
    </xf>
    <xf numFmtId="0" fontId="32" fillId="9" borderId="1" xfId="5" applyFont="1" applyFill="1" applyBorder="1" applyAlignment="1">
      <alignment vertical="center" wrapText="1"/>
    </xf>
    <xf numFmtId="43" fontId="41" fillId="9" borderId="1" xfId="7" applyNumberFormat="1" applyFont="1" applyFill="1" applyAlignment="1">
      <alignment horizontal="center" vertical="center" wrapText="1"/>
    </xf>
    <xf numFmtId="0" fontId="14" fillId="9" borderId="1" xfId="9" applyFill="1" applyAlignment="1">
      <alignment horizontal="left" vertical="top" wrapText="1"/>
    </xf>
    <xf numFmtId="43" fontId="42" fillId="9" borderId="1" xfId="6" applyFont="1" applyFill="1" applyAlignment="1">
      <alignment horizontal="left" vertical="top" wrapText="1"/>
    </xf>
    <xf numFmtId="0" fontId="44" fillId="9" borderId="1" xfId="9" applyFont="1" applyFill="1" applyBorder="1" applyAlignment="1">
      <alignment horizontal="center" wrapText="1"/>
    </xf>
    <xf numFmtId="0" fontId="44" fillId="10" borderId="2" xfId="9" applyFont="1" applyFill="1" applyBorder="1" applyAlignment="1">
      <alignment horizontal="center" vertical="center" wrapText="1"/>
    </xf>
    <xf numFmtId="0" fontId="44" fillId="9" borderId="20" xfId="9" applyFont="1" applyFill="1" applyBorder="1" applyAlignment="1">
      <alignment horizontal="center" vertical="center" wrapText="1"/>
    </xf>
    <xf numFmtId="0" fontId="35" fillId="9" borderId="20" xfId="9" applyFont="1" applyFill="1" applyBorder="1" applyAlignment="1">
      <alignment vertical="center" wrapText="1"/>
    </xf>
    <xf numFmtId="7" fontId="35" fillId="9" borderId="20" xfId="9" applyNumberFormat="1" applyFont="1" applyFill="1" applyBorder="1" applyAlignment="1">
      <alignment horizontal="right" vertical="center" wrapText="1"/>
    </xf>
    <xf numFmtId="7" fontId="42" fillId="9" borderId="1" xfId="6" applyNumberFormat="1" applyFont="1" applyFill="1" applyAlignment="1">
      <alignment horizontal="left" vertical="top" wrapText="1"/>
    </xf>
    <xf numFmtId="0" fontId="44" fillId="9" borderId="3" xfId="9" applyFont="1" applyFill="1" applyBorder="1" applyAlignment="1">
      <alignment horizontal="center" vertical="center" wrapText="1"/>
    </xf>
    <xf numFmtId="0" fontId="35" fillId="9" borderId="3" xfId="9" applyFont="1" applyFill="1" applyBorder="1" applyAlignment="1">
      <alignment vertical="center" wrapText="1"/>
    </xf>
    <xf numFmtId="7" fontId="35" fillId="9" borderId="3" xfId="9" applyNumberFormat="1" applyFont="1" applyFill="1" applyBorder="1" applyAlignment="1">
      <alignment horizontal="right" vertical="center" wrapText="1"/>
    </xf>
    <xf numFmtId="0" fontId="35" fillId="9" borderId="18" xfId="9" applyFont="1" applyFill="1" applyBorder="1" applyAlignment="1">
      <alignment vertical="center" wrapText="1"/>
    </xf>
    <xf numFmtId="0" fontId="44" fillId="0" borderId="21" xfId="9" applyFont="1" applyFill="1" applyBorder="1" applyAlignment="1">
      <alignment horizontal="center" vertical="center" wrapText="1"/>
    </xf>
    <xf numFmtId="0" fontId="35" fillId="9" borderId="22" xfId="9" applyFont="1" applyFill="1" applyBorder="1" applyAlignment="1">
      <alignment vertical="center" wrapText="1"/>
    </xf>
    <xf numFmtId="7" fontId="35" fillId="9" borderId="23" xfId="9" applyNumberFormat="1" applyFont="1" applyFill="1" applyBorder="1" applyAlignment="1">
      <alignment horizontal="right" vertical="center" wrapText="1"/>
    </xf>
    <xf numFmtId="0" fontId="5" fillId="0" borderId="24" xfId="9" applyFont="1" applyFill="1" applyBorder="1" applyAlignment="1">
      <alignment vertical="center" wrapText="1"/>
    </xf>
    <xf numFmtId="0" fontId="44" fillId="10" borderId="25" xfId="9" applyFont="1" applyFill="1" applyBorder="1" applyAlignment="1">
      <alignment vertical="center" wrapText="1"/>
    </xf>
    <xf numFmtId="7" fontId="35" fillId="10" borderId="26" xfId="9" applyNumberFormat="1" applyFont="1" applyFill="1" applyBorder="1" applyAlignment="1">
      <alignment horizontal="right" vertical="center" wrapText="1"/>
    </xf>
    <xf numFmtId="0" fontId="45" fillId="9" borderId="1" xfId="9" applyFont="1" applyFill="1" applyBorder="1" applyAlignment="1">
      <alignment horizontal="left" vertical="top" wrapText="1"/>
    </xf>
    <xf numFmtId="0" fontId="14" fillId="9" borderId="1" xfId="10" applyFill="1" applyAlignment="1">
      <alignment horizontal="left" vertical="top" wrapText="1"/>
    </xf>
    <xf numFmtId="0" fontId="27" fillId="9" borderId="1" xfId="10" applyFont="1" applyFill="1" applyBorder="1" applyAlignment="1">
      <alignment vertical="center" wrapText="1"/>
    </xf>
    <xf numFmtId="43" fontId="29" fillId="9" borderId="1" xfId="6" applyFont="1" applyFill="1" applyAlignment="1">
      <alignment vertical="center" wrapText="1"/>
    </xf>
    <xf numFmtId="0" fontId="14" fillId="9" borderId="1" xfId="10" applyFill="1" applyAlignment="1">
      <alignment horizontal="left" vertical="center" wrapText="1"/>
    </xf>
    <xf numFmtId="0" fontId="30" fillId="9" borderId="1" xfId="10" applyFont="1" applyFill="1" applyBorder="1" applyAlignment="1">
      <alignment vertical="center" wrapText="1"/>
    </xf>
    <xf numFmtId="0" fontId="5" fillId="0" borderId="1" xfId="10" applyFont="1" applyFill="1" applyAlignment="1">
      <alignment horizontal="left" vertical="top" wrapText="1"/>
    </xf>
    <xf numFmtId="0" fontId="47" fillId="0" borderId="1" xfId="10" applyFont="1" applyFill="1" applyAlignment="1">
      <alignment horizontal="left" vertical="center" wrapText="1"/>
    </xf>
    <xf numFmtId="0" fontId="34" fillId="0" borderId="1" xfId="10" applyFont="1" applyFill="1" applyBorder="1" applyAlignment="1">
      <alignment vertical="center" wrapText="1"/>
    </xf>
    <xf numFmtId="0" fontId="5" fillId="9" borderId="3" xfId="10" applyFont="1" applyFill="1" applyBorder="1" applyAlignment="1">
      <alignment horizontal="left" vertical="top" wrapText="1"/>
    </xf>
    <xf numFmtId="0" fontId="3" fillId="10" borderId="3" xfId="10" applyFont="1" applyFill="1" applyBorder="1" applyAlignment="1">
      <alignment vertical="center" wrapText="1"/>
    </xf>
    <xf numFmtId="43" fontId="3" fillId="10" borderId="3" xfId="6" applyFont="1" applyFill="1" applyBorder="1" applyAlignment="1">
      <alignment horizontal="center" vertical="center" wrapText="1"/>
    </xf>
    <xf numFmtId="10" fontId="3" fillId="10" borderId="3" xfId="7" applyNumberFormat="1" applyFont="1" applyFill="1" applyBorder="1" applyAlignment="1">
      <alignment horizontal="center" vertical="center" wrapText="1"/>
    </xf>
    <xf numFmtId="43" fontId="5" fillId="9" borderId="1" xfId="7" applyNumberFormat="1" applyFont="1" applyFill="1" applyAlignment="1">
      <alignment horizontal="left" vertical="top" wrapText="1"/>
    </xf>
    <xf numFmtId="0" fontId="5" fillId="9" borderId="1" xfId="10" applyFont="1" applyFill="1" applyAlignment="1">
      <alignment horizontal="left" vertical="top" wrapText="1"/>
    </xf>
    <xf numFmtId="0" fontId="3" fillId="9" borderId="3" xfId="10" applyFont="1" applyFill="1" applyBorder="1" applyAlignment="1">
      <alignment vertical="center" wrapText="1"/>
    </xf>
    <xf numFmtId="43" fontId="3" fillId="0" borderId="3" xfId="6" applyFont="1" applyFill="1" applyBorder="1" applyAlignment="1">
      <alignment horizontal="center" vertical="center" wrapText="1"/>
    </xf>
    <xf numFmtId="10" fontId="3" fillId="0" borderId="3" xfId="7" applyNumberFormat="1" applyFont="1" applyFill="1" applyBorder="1" applyAlignment="1">
      <alignment horizontal="center" vertical="center" wrapText="1"/>
    </xf>
    <xf numFmtId="10" fontId="5" fillId="9" borderId="1" xfId="7" applyNumberFormat="1" applyFont="1" applyFill="1" applyAlignment="1">
      <alignment horizontal="left" vertical="top" wrapText="1"/>
    </xf>
    <xf numFmtId="0" fontId="4" fillId="9" borderId="3" xfId="10" applyFont="1" applyFill="1" applyBorder="1" applyAlignment="1">
      <alignment vertical="center" wrapText="1"/>
    </xf>
    <xf numFmtId="43" fontId="4" fillId="0" borderId="3" xfId="6" applyFont="1" applyFill="1" applyBorder="1" applyAlignment="1">
      <alignment horizontal="center" vertical="center" wrapText="1"/>
    </xf>
    <xf numFmtId="10" fontId="4" fillId="9" borderId="3" xfId="7" applyNumberFormat="1" applyFont="1" applyFill="1" applyBorder="1" applyAlignment="1">
      <alignment horizontal="center" vertical="center" wrapText="1"/>
    </xf>
    <xf numFmtId="43" fontId="36" fillId="9" borderId="1" xfId="6" applyFont="1" applyFill="1" applyAlignment="1">
      <alignment horizontal="left" vertical="top" wrapText="1"/>
    </xf>
    <xf numFmtId="10" fontId="3" fillId="9" borderId="3" xfId="7" applyNumberFormat="1" applyFont="1" applyFill="1" applyBorder="1" applyAlignment="1">
      <alignment horizontal="center" vertical="center" wrapText="1"/>
    </xf>
    <xf numFmtId="0" fontId="4" fillId="9" borderId="3" xfId="10" applyFont="1" applyFill="1" applyBorder="1" applyAlignment="1">
      <alignment horizontal="left" vertical="center" wrapText="1"/>
    </xf>
    <xf numFmtId="0" fontId="5" fillId="16" borderId="3" xfId="10" applyFont="1" applyFill="1" applyBorder="1" applyAlignment="1">
      <alignment horizontal="left" vertical="top" wrapText="1"/>
    </xf>
    <xf numFmtId="0" fontId="4" fillId="16" borderId="3" xfId="10" applyFont="1" applyFill="1" applyBorder="1" applyAlignment="1">
      <alignment vertical="center" wrapText="1"/>
    </xf>
    <xf numFmtId="43" fontId="4" fillId="16" borderId="3" xfId="6" applyFont="1" applyFill="1" applyBorder="1" applyAlignment="1">
      <alignment horizontal="center" vertical="center" wrapText="1"/>
    </xf>
    <xf numFmtId="10" fontId="3" fillId="0" borderId="3" xfId="6" applyNumberFormat="1" applyFont="1" applyFill="1" applyBorder="1" applyAlignment="1">
      <alignment horizontal="center" vertical="center" wrapText="1"/>
    </xf>
    <xf numFmtId="0" fontId="5" fillId="10" borderId="3" xfId="10" applyFont="1" applyFill="1" applyBorder="1" applyAlignment="1">
      <alignment horizontal="left" vertical="center" wrapText="1"/>
    </xf>
    <xf numFmtId="0" fontId="5" fillId="0" borderId="1" xfId="10" applyFont="1" applyFill="1" applyAlignment="1">
      <alignment horizontal="left" vertical="center" wrapText="1"/>
    </xf>
    <xf numFmtId="0" fontId="3" fillId="0" borderId="1" xfId="10" applyFont="1" applyFill="1" applyBorder="1" applyAlignment="1">
      <alignment vertical="center" wrapText="1"/>
    </xf>
    <xf numFmtId="10" fontId="41" fillId="0" borderId="1" xfId="7" applyNumberFormat="1" applyFont="1" applyFill="1" applyAlignment="1">
      <alignment horizontal="center" vertical="center" wrapText="1"/>
    </xf>
    <xf numFmtId="0" fontId="32" fillId="9" borderId="1" xfId="10" applyFont="1" applyFill="1" applyBorder="1" applyAlignment="1">
      <alignment vertical="center" wrapText="1"/>
    </xf>
    <xf numFmtId="43" fontId="32" fillId="0" borderId="1" xfId="6" applyFont="1" applyFill="1" applyAlignment="1">
      <alignment horizontal="center" vertical="center" wrapText="1"/>
    </xf>
    <xf numFmtId="0" fontId="6" fillId="0" borderId="1" xfId="5" applyFont="1" applyFill="1" applyBorder="1" applyAlignment="1">
      <alignment horizontal="center" vertical="center" wrapText="1"/>
    </xf>
    <xf numFmtId="10" fontId="6" fillId="0" borderId="1" xfId="7" applyNumberFormat="1" applyFont="1" applyFill="1" applyBorder="1" applyAlignment="1">
      <alignment horizontal="center" vertical="center" wrapText="1"/>
    </xf>
    <xf numFmtId="0" fontId="46" fillId="9" borderId="1" xfId="5" applyFont="1" applyFill="1" applyAlignment="1">
      <alignment horizontal="center" vertical="center" wrapText="1"/>
    </xf>
    <xf numFmtId="0" fontId="5" fillId="0" borderId="3" xfId="5" applyFont="1" applyFill="1" applyBorder="1" applyAlignment="1">
      <alignment horizontal="left" vertical="top" wrapText="1"/>
    </xf>
    <xf numFmtId="0" fontId="33" fillId="0" borderId="3" xfId="5" applyFont="1" applyFill="1" applyBorder="1" applyAlignment="1">
      <alignment horizontal="left" vertical="center" wrapText="1"/>
    </xf>
    <xf numFmtId="0" fontId="34" fillId="0" borderId="3" xfId="5" applyFont="1" applyFill="1" applyBorder="1" applyAlignment="1">
      <alignment vertical="center" wrapText="1"/>
    </xf>
    <xf numFmtId="43" fontId="34" fillId="0" borderId="3" xfId="6" applyFont="1" applyFill="1" applyBorder="1" applyAlignment="1">
      <alignment horizontal="center" vertical="center" wrapText="1"/>
    </xf>
    <xf numFmtId="10" fontId="34" fillId="0" borderId="3" xfId="7" applyNumberFormat="1" applyFont="1" applyFill="1" applyBorder="1" applyAlignment="1">
      <alignment horizontal="center" vertical="center" wrapText="1"/>
    </xf>
    <xf numFmtId="0" fontId="5" fillId="9" borderId="3" xfId="5" applyFont="1" applyFill="1" applyBorder="1" applyAlignment="1">
      <alignment horizontal="left" vertical="top" wrapText="1"/>
    </xf>
    <xf numFmtId="0" fontId="3" fillId="10" borderId="3" xfId="5" applyFont="1" applyFill="1" applyBorder="1" applyAlignment="1">
      <alignment vertical="center" wrapText="1"/>
    </xf>
    <xf numFmtId="10" fontId="5" fillId="9" borderId="1" xfId="6" applyNumberFormat="1" applyFont="1" applyFill="1" applyAlignment="1">
      <alignment horizontal="left" vertical="top" wrapText="1"/>
    </xf>
    <xf numFmtId="0" fontId="3" fillId="9" borderId="3" xfId="5" applyFont="1" applyFill="1" applyBorder="1" applyAlignment="1">
      <alignment vertical="center" wrapText="1"/>
    </xf>
    <xf numFmtId="0" fontId="36" fillId="9" borderId="3" xfId="5" applyFont="1" applyFill="1" applyBorder="1" applyAlignment="1">
      <alignment horizontal="left" vertical="top" wrapText="1"/>
    </xf>
    <xf numFmtId="10" fontId="36" fillId="9" borderId="1" xfId="7" applyNumberFormat="1" applyFont="1" applyFill="1" applyAlignment="1">
      <alignment horizontal="left" vertical="top" wrapText="1"/>
    </xf>
    <xf numFmtId="0" fontId="36" fillId="9" borderId="1" xfId="5" applyFont="1" applyFill="1" applyAlignment="1">
      <alignment horizontal="left" vertical="top" wrapText="1"/>
    </xf>
    <xf numFmtId="10" fontId="4" fillId="0" borderId="3" xfId="7" applyNumberFormat="1" applyFont="1" applyFill="1" applyBorder="1" applyAlignment="1">
      <alignment horizontal="center" vertical="center" wrapText="1"/>
    </xf>
    <xf numFmtId="43" fontId="3" fillId="0" borderId="3" xfId="6" applyFont="1" applyFill="1" applyBorder="1" applyAlignment="1">
      <alignment horizontal="left" vertical="center" wrapText="1"/>
    </xf>
    <xf numFmtId="0" fontId="4" fillId="0" borderId="3" xfId="5" applyFont="1" applyFill="1" applyBorder="1" applyAlignment="1">
      <alignment vertical="center" wrapText="1"/>
    </xf>
    <xf numFmtId="10" fontId="5" fillId="0" borderId="1" xfId="7" applyNumberFormat="1" applyFont="1" applyFill="1" applyAlignment="1">
      <alignment horizontal="left" vertical="top" wrapText="1"/>
    </xf>
    <xf numFmtId="0" fontId="4" fillId="16" borderId="3" xfId="5" applyFont="1" applyFill="1" applyBorder="1" applyAlignment="1">
      <alignment vertical="center" wrapText="1"/>
    </xf>
    <xf numFmtId="0" fontId="35" fillId="9" borderId="3" xfId="5" applyFont="1" applyFill="1" applyBorder="1" applyAlignment="1">
      <alignment vertical="center" wrapText="1"/>
    </xf>
    <xf numFmtId="0" fontId="3" fillId="15" borderId="3" xfId="5" applyFont="1" applyFill="1" applyBorder="1" applyAlignment="1">
      <alignment vertical="center" wrapText="1"/>
    </xf>
    <xf numFmtId="43" fontId="3" fillId="15" borderId="3" xfId="6" applyFont="1" applyFill="1" applyBorder="1" applyAlignment="1">
      <alignment horizontal="center" vertical="center" wrapText="1"/>
    </xf>
    <xf numFmtId="10" fontId="3" fillId="15" borderId="3" xfId="7" applyNumberFormat="1" applyFont="1" applyFill="1" applyBorder="1" applyAlignment="1">
      <alignment horizontal="center" vertical="center" wrapText="1"/>
    </xf>
    <xf numFmtId="0" fontId="3" fillId="9" borderId="18" xfId="5" applyFont="1" applyFill="1" applyBorder="1" applyAlignment="1">
      <alignment horizontal="left" vertical="center" wrapText="1"/>
    </xf>
    <xf numFmtId="0" fontId="4" fillId="9" borderId="27" xfId="5" applyFont="1" applyFill="1" applyBorder="1" applyAlignment="1">
      <alignment vertical="center" wrapText="1"/>
    </xf>
    <xf numFmtId="0" fontId="4" fillId="9" borderId="20" xfId="5" applyFont="1" applyFill="1" applyBorder="1" applyAlignment="1">
      <alignment horizontal="left" vertical="center" wrapText="1"/>
    </xf>
    <xf numFmtId="0" fontId="5" fillId="10" borderId="3" xfId="5" applyFont="1" applyFill="1" applyBorder="1" applyAlignment="1">
      <alignment horizontal="left" vertical="center" wrapText="1"/>
    </xf>
    <xf numFmtId="0" fontId="14" fillId="9" borderId="3" xfId="5" applyFill="1" applyBorder="1" applyAlignment="1">
      <alignment horizontal="left" vertical="top" wrapText="1"/>
    </xf>
    <xf numFmtId="0" fontId="14" fillId="9" borderId="3" xfId="5" applyFill="1" applyBorder="1" applyAlignment="1">
      <alignment horizontal="left" vertical="center" wrapText="1"/>
    </xf>
    <xf numFmtId="43" fontId="0" fillId="0" borderId="3" xfId="6" applyFont="1" applyFill="1" applyBorder="1" applyAlignment="1">
      <alignment horizontal="center" vertical="center" wrapText="1"/>
    </xf>
    <xf numFmtId="10" fontId="0" fillId="9" borderId="3" xfId="7" applyNumberFormat="1" applyFont="1" applyFill="1" applyBorder="1" applyAlignment="1">
      <alignment horizontal="center" vertical="center" wrapText="1"/>
    </xf>
    <xf numFmtId="43" fontId="41" fillId="0" borderId="3" xfId="6" applyFont="1" applyFill="1" applyBorder="1" applyAlignment="1">
      <alignment horizontal="center" vertical="center" wrapText="1"/>
    </xf>
    <xf numFmtId="10" fontId="41" fillId="9" borderId="3" xfId="7" applyNumberFormat="1" applyFont="1" applyFill="1" applyBorder="1" applyAlignment="1">
      <alignment horizontal="center" vertical="center" wrapText="1"/>
    </xf>
    <xf numFmtId="10" fontId="41" fillId="9" borderId="1" xfId="7" applyNumberFormat="1" applyFont="1" applyFill="1" applyAlignment="1">
      <alignment horizontal="center" vertical="center" wrapText="1"/>
    </xf>
    <xf numFmtId="0" fontId="46" fillId="0" borderId="1" xfId="5" applyFont="1" applyFill="1" applyAlignment="1">
      <alignment horizontal="left" vertical="center" wrapText="1"/>
    </xf>
    <xf numFmtId="43" fontId="50" fillId="9" borderId="1" xfId="6" applyFont="1" applyFill="1" applyAlignment="1">
      <alignment horizontal="left" vertical="top" wrapText="1"/>
    </xf>
    <xf numFmtId="0" fontId="46" fillId="9" borderId="1" xfId="5" applyFont="1" applyFill="1" applyAlignment="1">
      <alignment horizontal="left" vertical="center" wrapText="1"/>
    </xf>
    <xf numFmtId="10" fontId="4" fillId="10" borderId="3" xfId="7" applyNumberFormat="1" applyFont="1" applyFill="1" applyBorder="1" applyAlignment="1">
      <alignment horizontal="center" vertical="center" wrapText="1"/>
    </xf>
    <xf numFmtId="0" fontId="3" fillId="10" borderId="3" xfId="5" applyFont="1" applyFill="1" applyBorder="1" applyAlignment="1">
      <alignment vertical="top" wrapText="1"/>
    </xf>
    <xf numFmtId="43" fontId="0" fillId="10" borderId="3" xfId="6" applyFont="1" applyFill="1" applyBorder="1" applyAlignment="1">
      <alignment horizontal="center" vertical="center" wrapText="1"/>
    </xf>
    <xf numFmtId="0" fontId="31" fillId="9" borderId="3" xfId="5" applyFont="1" applyFill="1" applyBorder="1" applyAlignment="1">
      <alignment vertical="center" wrapText="1"/>
    </xf>
    <xf numFmtId="0" fontId="33" fillId="10" borderId="3" xfId="5" applyFont="1" applyFill="1" applyBorder="1" applyAlignment="1">
      <alignment horizontal="left" vertical="center" wrapText="1"/>
    </xf>
    <xf numFmtId="0" fontId="34" fillId="10" borderId="3" xfId="5" applyFont="1" applyFill="1" applyBorder="1" applyAlignment="1">
      <alignment vertical="center" wrapText="1"/>
    </xf>
    <xf numFmtId="43" fontId="34" fillId="10" borderId="3" xfId="6" applyFont="1" applyFill="1" applyBorder="1" applyAlignment="1">
      <alignment horizontal="center" vertical="center" wrapText="1"/>
    </xf>
    <xf numFmtId="10" fontId="0" fillId="9" borderId="1" xfId="6" applyNumberFormat="1" applyFont="1" applyFill="1" applyAlignment="1">
      <alignment horizontal="left" vertical="top" wrapText="1"/>
    </xf>
    <xf numFmtId="0" fontId="52" fillId="9" borderId="3" xfId="5" applyFont="1" applyFill="1" applyBorder="1" applyAlignment="1">
      <alignment horizontal="left" vertical="center" wrapText="1"/>
    </xf>
    <xf numFmtId="43" fontId="52" fillId="9" borderId="1" xfId="6" applyFont="1" applyFill="1" applyAlignment="1">
      <alignment horizontal="left" vertical="center" wrapText="1"/>
    </xf>
    <xf numFmtId="0" fontId="52" fillId="9" borderId="1" xfId="5" applyFont="1" applyFill="1" applyAlignment="1">
      <alignment horizontal="left" vertical="center" wrapText="1"/>
    </xf>
    <xf numFmtId="10" fontId="4" fillId="0" borderId="3" xfId="6" applyNumberFormat="1" applyFont="1" applyFill="1" applyBorder="1" applyAlignment="1">
      <alignment horizontal="center" vertical="center" wrapText="1"/>
    </xf>
    <xf numFmtId="0" fontId="55" fillId="0" borderId="1" xfId="3" applyFont="1" applyFill="1"/>
    <xf numFmtId="165" fontId="56" fillId="10" borderId="4" xfId="2" applyNumberFormat="1" applyFont="1" applyFill="1" applyBorder="1" applyAlignment="1" applyProtection="1">
      <alignment horizontal="center" vertical="center"/>
    </xf>
    <xf numFmtId="165" fontId="56" fillId="10" borderId="4" xfId="2" applyNumberFormat="1" applyFont="1" applyFill="1" applyBorder="1" applyAlignment="1" applyProtection="1">
      <alignment horizontal="center" vertical="center" wrapText="1"/>
    </xf>
    <xf numFmtId="165" fontId="56" fillId="10" borderId="41" xfId="2" applyNumberFormat="1" applyFont="1" applyFill="1" applyBorder="1" applyAlignment="1" applyProtection="1">
      <alignment horizontal="center" vertical="center"/>
    </xf>
    <xf numFmtId="165" fontId="56" fillId="10" borderId="42" xfId="2" applyNumberFormat="1" applyFont="1" applyFill="1" applyBorder="1" applyAlignment="1" applyProtection="1">
      <alignment horizontal="center" vertical="center"/>
    </xf>
    <xf numFmtId="0" fontId="39" fillId="11" borderId="31" xfId="3" applyFont="1" applyFill="1" applyBorder="1" applyAlignment="1">
      <alignment horizontal="left" vertical="center" wrapText="1"/>
    </xf>
    <xf numFmtId="0" fontId="39" fillId="11" borderId="38" xfId="3" applyFont="1" applyFill="1" applyBorder="1" applyAlignment="1">
      <alignment horizontal="justify" vertical="center" wrapText="1"/>
    </xf>
    <xf numFmtId="3" fontId="39" fillId="11" borderId="43" xfId="3" applyNumberFormat="1" applyFont="1" applyFill="1" applyBorder="1" applyAlignment="1">
      <alignment horizontal="justify" vertical="center" wrapText="1"/>
    </xf>
    <xf numFmtId="3" fontId="39" fillId="11" borderId="44" xfId="3" applyNumberFormat="1" applyFont="1" applyFill="1" applyBorder="1" applyAlignment="1">
      <alignment horizontal="justify" vertical="center" wrapText="1"/>
    </xf>
    <xf numFmtId="43" fontId="57" fillId="10" borderId="6" xfId="2" applyFont="1" applyFill="1" applyBorder="1" applyAlignment="1">
      <alignment horizontal="right" vertical="top" wrapText="1"/>
    </xf>
    <xf numFmtId="43" fontId="58" fillId="11" borderId="43" xfId="2" applyFont="1" applyFill="1" applyBorder="1" applyAlignment="1" applyProtection="1">
      <alignment horizontal="right" vertical="top" wrapText="1"/>
      <protection locked="0"/>
    </xf>
    <xf numFmtId="43" fontId="58" fillId="11" borderId="43" xfId="2" applyFont="1" applyFill="1" applyBorder="1" applyAlignment="1">
      <alignment horizontal="right" vertical="top" wrapText="1"/>
    </xf>
    <xf numFmtId="43" fontId="58" fillId="11" borderId="44" xfId="2" applyFont="1" applyFill="1" applyBorder="1" applyAlignment="1">
      <alignment horizontal="right" vertical="top" wrapText="1"/>
    </xf>
    <xf numFmtId="0" fontId="58" fillId="11" borderId="31" xfId="3" applyFont="1" applyFill="1" applyBorder="1" applyAlignment="1">
      <alignment horizontal="left" vertical="top"/>
    </xf>
    <xf numFmtId="0" fontId="58" fillId="11" borderId="38" xfId="3" applyFont="1" applyFill="1" applyBorder="1" applyAlignment="1">
      <alignment horizontal="justify" vertical="top"/>
    </xf>
    <xf numFmtId="43" fontId="58" fillId="11" borderId="43" xfId="2" applyFont="1" applyFill="1" applyBorder="1" applyAlignment="1" applyProtection="1">
      <alignment horizontal="right" vertical="top" wrapText="1"/>
    </xf>
    <xf numFmtId="43" fontId="58" fillId="11" borderId="43" xfId="2" applyFont="1" applyFill="1" applyBorder="1" applyAlignment="1" applyProtection="1">
      <alignment horizontal="right" vertical="top"/>
      <protection locked="0"/>
    </xf>
    <xf numFmtId="43" fontId="58" fillId="11" borderId="43" xfId="2" applyFont="1" applyFill="1" applyBorder="1" applyAlignment="1" applyProtection="1">
      <alignment horizontal="right" vertical="top"/>
    </xf>
    <xf numFmtId="43" fontId="57" fillId="10" borderId="6" xfId="2" applyFont="1" applyFill="1" applyBorder="1" applyAlignment="1">
      <alignment horizontal="right" vertical="top"/>
    </xf>
    <xf numFmtId="0" fontId="58" fillId="11" borderId="45" xfId="3" applyFont="1" applyFill="1" applyBorder="1" applyAlignment="1">
      <alignment horizontal="left" vertical="top"/>
    </xf>
    <xf numFmtId="0" fontId="59" fillId="11" borderId="10" xfId="3" applyFont="1" applyFill="1" applyBorder="1" applyAlignment="1">
      <alignment vertical="top"/>
    </xf>
    <xf numFmtId="43" fontId="59" fillId="11" borderId="9" xfId="2" applyFont="1" applyFill="1" applyBorder="1" applyAlignment="1" applyProtection="1">
      <alignment horizontal="right" vertical="top"/>
    </xf>
    <xf numFmtId="43" fontId="60" fillId="10" borderId="48" xfId="11" applyNumberFormat="1" applyFont="1" applyFill="1" applyBorder="1" applyAlignment="1">
      <alignment vertical="center"/>
    </xf>
    <xf numFmtId="43" fontId="60" fillId="10" borderId="42" xfId="11" applyNumberFormat="1" applyFont="1" applyFill="1" applyBorder="1" applyAlignment="1">
      <alignment vertical="center"/>
    </xf>
    <xf numFmtId="0" fontId="22" fillId="0" borderId="1" xfId="3" applyFont="1"/>
    <xf numFmtId="43" fontId="22" fillId="0" borderId="1" xfId="2" applyFont="1"/>
    <xf numFmtId="43" fontId="22" fillId="0" borderId="1" xfId="3" applyNumberFormat="1" applyFont="1"/>
    <xf numFmtId="0" fontId="58" fillId="0" borderId="1" xfId="3" applyFont="1" applyBorder="1" applyAlignment="1">
      <alignment horizontal="center"/>
    </xf>
    <xf numFmtId="0" fontId="58" fillId="0" borderId="1" xfId="3" applyFont="1" applyAlignment="1">
      <alignment horizontal="center"/>
    </xf>
    <xf numFmtId="0" fontId="62" fillId="0" borderId="1" xfId="13"/>
    <xf numFmtId="49" fontId="62" fillId="0" borderId="1" xfId="13" applyNumberFormat="1"/>
    <xf numFmtId="0" fontId="62" fillId="0" borderId="1" xfId="13" applyAlignment="1">
      <alignment horizontal="center"/>
    </xf>
    <xf numFmtId="0" fontId="56" fillId="0" borderId="1" xfId="13" applyFont="1" applyAlignment="1">
      <alignment horizontal="right"/>
    </xf>
    <xf numFmtId="0" fontId="56" fillId="0" borderId="1" xfId="13" applyFont="1" applyAlignment="1">
      <alignment horizontal="center"/>
    </xf>
    <xf numFmtId="0" fontId="62" fillId="0" borderId="1" xfId="13" applyAlignment="1">
      <alignment horizontal="center" vertical="justify"/>
    </xf>
    <xf numFmtId="0" fontId="62" fillId="0" borderId="1" xfId="13" applyAlignment="1">
      <alignment vertical="justify"/>
    </xf>
    <xf numFmtId="43" fontId="0" fillId="0" borderId="1" xfId="14" applyFont="1"/>
    <xf numFmtId="49" fontId="56" fillId="0" borderId="1" xfId="13" applyNumberFormat="1" applyFont="1"/>
    <xf numFmtId="49" fontId="56" fillId="0" borderId="1" xfId="13" applyNumberFormat="1" applyFont="1" applyAlignment="1">
      <alignment horizontal="center"/>
    </xf>
    <xf numFmtId="0" fontId="56" fillId="0" borderId="1" xfId="13" applyFont="1"/>
    <xf numFmtId="44" fontId="56" fillId="0" borderId="1" xfId="14" applyNumberFormat="1" applyFont="1"/>
    <xf numFmtId="43" fontId="56" fillId="0" borderId="1" xfId="13" applyNumberFormat="1" applyFont="1"/>
    <xf numFmtId="49" fontId="62" fillId="0" borderId="1" xfId="13" applyNumberFormat="1" applyAlignment="1">
      <alignment horizontal="right"/>
    </xf>
    <xf numFmtId="43" fontId="56" fillId="0" borderId="17" xfId="14" applyFont="1" applyBorder="1"/>
    <xf numFmtId="0" fontId="65" fillId="2" borderId="0" xfId="0" applyFont="1" applyFill="1" applyAlignment="1">
      <alignment horizontal="center" vertical="center" wrapText="1"/>
    </xf>
    <xf numFmtId="0" fontId="68" fillId="2" borderId="0" xfId="0" applyFont="1" applyFill="1" applyAlignment="1">
      <alignment horizontal="center" vertical="center" wrapText="1"/>
    </xf>
    <xf numFmtId="0" fontId="69" fillId="2" borderId="0" xfId="0" applyFont="1" applyFill="1" applyAlignment="1">
      <alignment horizontal="center" vertical="center" wrapText="1"/>
    </xf>
    <xf numFmtId="0" fontId="70" fillId="2" borderId="0" xfId="0" applyFont="1" applyFill="1" applyAlignment="1">
      <alignment horizontal="justify" vertical="center" wrapText="1"/>
    </xf>
    <xf numFmtId="0" fontId="6" fillId="2" borderId="0" xfId="0" applyFont="1" applyFill="1" applyAlignment="1">
      <alignment horizontal="justify" vertical="center" wrapText="1"/>
    </xf>
    <xf numFmtId="0" fontId="6" fillId="2" borderId="0" xfId="0" applyFont="1" applyFill="1" applyAlignment="1">
      <alignment horizontal="center" vertical="center" wrapText="1"/>
    </xf>
    <xf numFmtId="0" fontId="7" fillId="2" borderId="0" xfId="0" applyFont="1" applyFill="1" applyAlignment="1">
      <alignment horizontal="center" vertical="center" wrapText="1"/>
    </xf>
    <xf numFmtId="0" fontId="71" fillId="2" borderId="0" xfId="0" applyFont="1" applyFill="1" applyAlignment="1">
      <alignment horizontal="left" vertical="center" wrapText="1"/>
    </xf>
    <xf numFmtId="0" fontId="44" fillId="2" borderId="0" xfId="0" applyFont="1" applyFill="1" applyAlignment="1">
      <alignment horizontal="center" vertical="center"/>
    </xf>
    <xf numFmtId="0" fontId="72" fillId="2" borderId="0" xfId="0" applyFont="1" applyFill="1" applyAlignment="1">
      <alignment horizontal="left" vertical="top" wrapText="1"/>
    </xf>
    <xf numFmtId="0" fontId="72" fillId="2" borderId="0" xfId="0" applyFont="1" applyFill="1" applyAlignment="1">
      <alignment horizontal="left" vertical="top"/>
    </xf>
    <xf numFmtId="0" fontId="35" fillId="2" borderId="0" xfId="0" applyFont="1" applyFill="1" applyAlignment="1">
      <alignment horizontal="center" vertical="center"/>
    </xf>
    <xf numFmtId="0" fontId="72" fillId="2" borderId="0" xfId="0" applyFont="1" applyFill="1" applyAlignment="1">
      <alignment horizontal="center" vertical="center"/>
    </xf>
    <xf numFmtId="0" fontId="72" fillId="2" borderId="0" xfId="0" applyFont="1" applyFill="1" applyAlignment="1">
      <alignment horizontal="left" vertical="center"/>
    </xf>
    <xf numFmtId="0" fontId="44" fillId="2" borderId="0" xfId="0" applyFont="1" applyFill="1" applyAlignment="1">
      <alignment horizontal="center" vertical="center" wrapText="1"/>
    </xf>
    <xf numFmtId="0" fontId="64" fillId="2" borderId="1" xfId="0" applyFont="1" applyFill="1" applyBorder="1" applyAlignment="1">
      <alignment horizontal="left" vertical="center" wrapText="1"/>
    </xf>
    <xf numFmtId="0" fontId="72" fillId="2" borderId="1" xfId="0" applyFont="1" applyFill="1" applyBorder="1" applyAlignment="1">
      <alignment horizontal="left" vertical="center" wrapText="1"/>
    </xf>
    <xf numFmtId="0" fontId="44" fillId="2" borderId="0" xfId="0" applyFont="1" applyFill="1" applyAlignment="1">
      <alignment horizontal="left" vertical="center" wrapText="1"/>
    </xf>
    <xf numFmtId="0" fontId="72" fillId="2" borderId="0" xfId="0" applyFont="1" applyFill="1" applyAlignment="1">
      <alignment horizontal="left"/>
    </xf>
    <xf numFmtId="0" fontId="11" fillId="0" borderId="1" xfId="15"/>
    <xf numFmtId="0" fontId="37" fillId="0" borderId="1" xfId="15" applyFont="1" applyFill="1" applyBorder="1" applyAlignment="1">
      <alignment horizontal="right" wrapText="1"/>
    </xf>
    <xf numFmtId="0" fontId="74" fillId="0" borderId="1" xfId="15" applyFont="1" applyFill="1" applyBorder="1" applyAlignment="1">
      <alignment horizontal="center" wrapText="1"/>
    </xf>
    <xf numFmtId="7" fontId="38" fillId="0" borderId="15" xfId="15" applyNumberFormat="1" applyFont="1" applyFill="1" applyBorder="1" applyAlignment="1">
      <alignment horizontal="right" vertical="top" wrapText="1"/>
    </xf>
    <xf numFmtId="7" fontId="75" fillId="0" borderId="15" xfId="15" applyNumberFormat="1" applyFont="1" applyFill="1" applyBorder="1" applyAlignment="1">
      <alignment horizontal="right" vertical="top" wrapText="1"/>
    </xf>
    <xf numFmtId="7" fontId="38" fillId="0" borderId="1" xfId="15" applyNumberFormat="1" applyFont="1" applyFill="1" applyBorder="1" applyAlignment="1">
      <alignment horizontal="right" vertical="top" wrapText="1"/>
    </xf>
    <xf numFmtId="7" fontId="75" fillId="0" borderId="1" xfId="15" applyNumberFormat="1" applyFont="1" applyFill="1" applyBorder="1" applyAlignment="1">
      <alignment horizontal="right" vertical="top" wrapText="1"/>
    </xf>
    <xf numFmtId="7" fontId="31" fillId="0" borderId="1" xfId="15" applyNumberFormat="1" applyFont="1" applyFill="1" applyBorder="1" applyAlignment="1">
      <alignment horizontal="right" vertical="top" wrapText="1"/>
    </xf>
    <xf numFmtId="7" fontId="76" fillId="0" borderId="1" xfId="15" applyNumberFormat="1" applyFont="1" applyFill="1" applyBorder="1" applyAlignment="1">
      <alignment horizontal="right" vertical="top" wrapText="1"/>
    </xf>
    <xf numFmtId="7" fontId="78" fillId="0" borderId="16" xfId="15" applyNumberFormat="1" applyFont="1" applyFill="1" applyBorder="1" applyAlignment="1">
      <alignment horizontal="right" vertical="top" wrapText="1"/>
    </xf>
    <xf numFmtId="7" fontId="79" fillId="0" borderId="15" xfId="15" applyNumberFormat="1" applyFont="1" applyFill="1" applyBorder="1" applyAlignment="1">
      <alignment horizontal="right" vertical="top" wrapText="1"/>
    </xf>
    <xf numFmtId="7" fontId="79" fillId="0" borderId="1" xfId="15" applyNumberFormat="1" applyFont="1" applyFill="1" applyBorder="1" applyAlignment="1">
      <alignment horizontal="right" vertical="top" wrapText="1"/>
    </xf>
    <xf numFmtId="7" fontId="30" fillId="0" borderId="1" xfId="15" applyNumberFormat="1" applyFont="1" applyFill="1" applyBorder="1" applyAlignment="1">
      <alignment horizontal="right" vertical="top" wrapText="1"/>
    </xf>
    <xf numFmtId="7" fontId="80" fillId="0" borderId="15" xfId="15" applyNumberFormat="1" applyFont="1" applyFill="1" applyBorder="1" applyAlignment="1">
      <alignment horizontal="right" vertical="top" wrapText="1"/>
    </xf>
    <xf numFmtId="7" fontId="80" fillId="0" borderId="1" xfId="15" applyNumberFormat="1" applyFont="1" applyFill="1" applyBorder="1" applyAlignment="1">
      <alignment horizontal="right" vertical="top" wrapText="1"/>
    </xf>
    <xf numFmtId="7" fontId="81" fillId="0" borderId="1" xfId="15" applyNumberFormat="1" applyFont="1" applyFill="1" applyBorder="1" applyAlignment="1">
      <alignment horizontal="right" vertical="top" wrapText="1"/>
    </xf>
    <xf numFmtId="7" fontId="82" fillId="0" borderId="16" xfId="15" applyNumberFormat="1" applyFont="1" applyFill="1" applyBorder="1" applyAlignment="1">
      <alignment horizontal="right" vertical="top" wrapText="1"/>
    </xf>
    <xf numFmtId="7" fontId="83" fillId="0" borderId="16" xfId="15" applyNumberFormat="1" applyFont="1" applyFill="1" applyBorder="1" applyAlignment="1">
      <alignment horizontal="right" vertical="top" wrapText="1"/>
    </xf>
    <xf numFmtId="0" fontId="1" fillId="0" borderId="1" xfId="16"/>
    <xf numFmtId="0" fontId="25" fillId="0" borderId="0" xfId="0" applyFont="1"/>
    <xf numFmtId="0" fontId="25" fillId="0" borderId="0" xfId="0" applyFont="1" applyAlignment="1">
      <alignment horizontal="center"/>
    </xf>
    <xf numFmtId="0" fontId="3" fillId="0" borderId="1" xfId="15" applyFont="1" applyFill="1" applyBorder="1" applyAlignment="1">
      <alignment horizontal="left" vertical="top" wrapText="1"/>
    </xf>
    <xf numFmtId="7" fontId="82" fillId="0" borderId="1" xfId="15" applyNumberFormat="1" applyFont="1" applyFill="1" applyBorder="1" applyAlignment="1">
      <alignment horizontal="right" vertical="top" wrapText="1"/>
    </xf>
    <xf numFmtId="0" fontId="35" fillId="2" borderId="0" xfId="0" applyFont="1" applyFill="1" applyAlignment="1">
      <alignment horizontal="center" vertical="center"/>
    </xf>
    <xf numFmtId="0" fontId="44" fillId="2" borderId="0" xfId="0" applyFont="1" applyFill="1" applyAlignment="1">
      <alignment horizontal="center" vertical="center" wrapText="1"/>
    </xf>
    <xf numFmtId="0" fontId="64" fillId="2" borderId="0" xfId="0" applyFont="1" applyFill="1" applyAlignment="1">
      <alignment horizontal="left" vertical="center" wrapText="1"/>
    </xf>
    <xf numFmtId="0" fontId="35" fillId="2" borderId="0" xfId="0" applyFont="1" applyFill="1" applyAlignment="1">
      <alignment horizontal="left" vertical="center"/>
    </xf>
    <xf numFmtId="0" fontId="44" fillId="2" borderId="0" xfId="0" applyFont="1" applyFill="1" applyAlignment="1">
      <alignment horizontal="center" vertical="center"/>
    </xf>
    <xf numFmtId="0" fontId="72" fillId="2" borderId="0" xfId="0" applyFont="1" applyFill="1" applyAlignment="1">
      <alignment horizontal="left" vertical="top"/>
    </xf>
    <xf numFmtId="0" fontId="72" fillId="2" borderId="0" xfId="0" applyFont="1" applyFill="1" applyAlignment="1">
      <alignment horizontal="center" vertical="center"/>
    </xf>
    <xf numFmtId="0" fontId="8" fillId="12" borderId="3" xfId="0" applyFont="1" applyFill="1" applyBorder="1" applyAlignment="1">
      <alignment horizontal="center" vertical="center" wrapText="1"/>
    </xf>
    <xf numFmtId="0" fontId="7" fillId="9" borderId="0" xfId="0" applyFont="1" applyFill="1" applyAlignment="1">
      <alignment horizontal="center" vertical="center" wrapText="1"/>
    </xf>
    <xf numFmtId="0" fontId="7" fillId="9" borderId="1" xfId="0" applyFont="1" applyFill="1" applyBorder="1" applyAlignment="1">
      <alignment horizontal="center" vertical="center" wrapText="1"/>
    </xf>
    <xf numFmtId="0" fontId="23" fillId="10" borderId="6" xfId="3" applyFont="1" applyFill="1" applyBorder="1" applyAlignment="1">
      <alignment horizontal="center" vertical="center"/>
    </xf>
    <xf numFmtId="43" fontId="16" fillId="0" borderId="1" xfId="2" applyFont="1" applyAlignment="1">
      <alignment horizontal="center"/>
    </xf>
    <xf numFmtId="0" fontId="18" fillId="0" borderId="1" xfId="3" applyFont="1" applyFill="1" applyBorder="1" applyAlignment="1">
      <alignment horizontal="center"/>
    </xf>
    <xf numFmtId="0" fontId="15" fillId="0" borderId="1" xfId="3" applyFont="1" applyAlignment="1">
      <alignment horizontal="center"/>
    </xf>
    <xf numFmtId="0" fontId="15" fillId="10" borderId="4" xfId="3" applyFont="1" applyFill="1" applyBorder="1" applyAlignment="1">
      <alignment horizontal="center"/>
    </xf>
    <xf numFmtId="0" fontId="15" fillId="10" borderId="5" xfId="3" applyFont="1" applyFill="1" applyBorder="1" applyAlignment="1">
      <alignment horizontal="center"/>
    </xf>
    <xf numFmtId="0" fontId="19" fillId="0" borderId="6" xfId="3" applyFont="1" applyBorder="1" applyAlignment="1">
      <alignment horizontal="left" wrapText="1"/>
    </xf>
    <xf numFmtId="0" fontId="19" fillId="0" borderId="6" xfId="3" applyFont="1" applyFill="1" applyBorder="1" applyAlignment="1">
      <alignment horizontal="left" wrapText="1"/>
    </xf>
    <xf numFmtId="0" fontId="26" fillId="14" borderId="6" xfId="3" applyFont="1" applyFill="1" applyBorder="1" applyAlignment="1">
      <alignment horizontal="center" vertical="center"/>
    </xf>
    <xf numFmtId="43" fontId="18" fillId="0" borderId="1" xfId="2" applyFont="1" applyAlignment="1">
      <alignment horizontal="center"/>
    </xf>
    <xf numFmtId="0" fontId="24" fillId="0" borderId="1" xfId="3" applyFont="1" applyAlignment="1">
      <alignment horizontal="center" vertical="center"/>
    </xf>
    <xf numFmtId="0" fontId="15" fillId="14" borderId="7" xfId="3" applyFont="1" applyFill="1" applyBorder="1" applyAlignment="1">
      <alignment horizontal="center"/>
    </xf>
    <xf numFmtId="0" fontId="15" fillId="14" borderId="8" xfId="3" applyFont="1" applyFill="1" applyBorder="1" applyAlignment="1">
      <alignment horizontal="center"/>
    </xf>
    <xf numFmtId="0" fontId="29" fillId="9" borderId="1" xfId="5" applyFont="1" applyFill="1" applyBorder="1" applyAlignment="1">
      <alignment horizontal="center" vertical="center" wrapText="1"/>
    </xf>
    <xf numFmtId="0" fontId="32" fillId="9" borderId="7" xfId="5" applyFont="1" applyFill="1" applyBorder="1" applyAlignment="1">
      <alignment horizontal="center" vertical="center" wrapText="1"/>
    </xf>
    <xf numFmtId="0" fontId="32" fillId="9" borderId="11" xfId="5" applyFont="1" applyFill="1" applyBorder="1" applyAlignment="1">
      <alignment horizontal="center" vertical="center" wrapText="1"/>
    </xf>
    <xf numFmtId="0" fontId="32" fillId="9" borderId="8" xfId="5" applyFont="1" applyFill="1" applyBorder="1" applyAlignment="1">
      <alignment horizontal="center" vertical="center" wrapText="1"/>
    </xf>
    <xf numFmtId="0" fontId="6" fillId="0" borderId="12" xfId="5" applyFont="1" applyFill="1" applyBorder="1" applyAlignment="1">
      <alignment horizontal="center" vertical="center" wrapText="1"/>
    </xf>
    <xf numFmtId="0" fontId="6" fillId="0" borderId="13" xfId="5" applyFont="1" applyFill="1" applyBorder="1" applyAlignment="1">
      <alignment horizontal="center" vertical="center" wrapText="1"/>
    </xf>
    <xf numFmtId="0" fontId="6" fillId="0" borderId="14" xfId="5" applyFont="1" applyFill="1" applyBorder="1" applyAlignment="1">
      <alignment horizontal="center" vertical="center" wrapText="1"/>
    </xf>
    <xf numFmtId="0" fontId="32" fillId="9" borderId="1" xfId="5" applyFont="1" applyFill="1" applyBorder="1" applyAlignment="1">
      <alignment horizontal="center" vertical="center" wrapText="1"/>
    </xf>
    <xf numFmtId="0" fontId="7" fillId="9" borderId="1" xfId="9" applyFont="1" applyFill="1" applyBorder="1" applyAlignment="1">
      <alignment horizontal="center" vertical="top" wrapText="1"/>
    </xf>
    <xf numFmtId="0" fontId="6" fillId="9" borderId="1" xfId="9" applyFont="1" applyFill="1" applyBorder="1" applyAlignment="1">
      <alignment horizontal="center" vertical="top" wrapText="1"/>
    </xf>
    <xf numFmtId="0" fontId="43" fillId="9" borderId="1" xfId="9" applyFont="1" applyFill="1" applyAlignment="1">
      <alignment horizontal="center" vertical="center" wrapText="1"/>
    </xf>
    <xf numFmtId="0" fontId="44" fillId="9" borderId="1" xfId="9" applyFont="1" applyFill="1" applyBorder="1" applyAlignment="1">
      <alignment horizontal="center" vertical="center" wrapText="1"/>
    </xf>
    <xf numFmtId="0" fontId="44" fillId="10" borderId="7" xfId="9" applyFont="1" applyFill="1" applyBorder="1" applyAlignment="1">
      <alignment horizontal="center" vertical="center" wrapText="1"/>
    </xf>
    <xf numFmtId="0" fontId="44" fillId="10" borderId="8" xfId="9" applyFont="1" applyFill="1" applyBorder="1" applyAlignment="1">
      <alignment horizontal="center" vertical="center" wrapText="1"/>
    </xf>
    <xf numFmtId="0" fontId="29" fillId="9" borderId="1" xfId="10" applyFont="1" applyFill="1" applyBorder="1" applyAlignment="1">
      <alignment horizontal="center" vertical="center" wrapText="1"/>
    </xf>
    <xf numFmtId="0" fontId="32" fillId="9" borderId="7" xfId="10" applyFont="1" applyFill="1" applyBorder="1" applyAlignment="1">
      <alignment horizontal="center" vertical="center" wrapText="1"/>
    </xf>
    <xf numFmtId="0" fontId="32" fillId="9" borderId="11" xfId="10" applyFont="1" applyFill="1" applyBorder="1" applyAlignment="1">
      <alignment horizontal="center" vertical="center" wrapText="1"/>
    </xf>
    <xf numFmtId="0" fontId="32" fillId="9" borderId="8" xfId="10" applyFont="1" applyFill="1" applyBorder="1" applyAlignment="1">
      <alignment horizontal="center" vertical="center" wrapText="1"/>
    </xf>
    <xf numFmtId="0" fontId="6" fillId="0" borderId="12" xfId="10" applyFont="1" applyFill="1" applyBorder="1" applyAlignment="1">
      <alignment horizontal="center" vertical="center" wrapText="1"/>
    </xf>
    <xf numFmtId="0" fontId="6" fillId="0" borderId="13" xfId="10" applyFont="1" applyFill="1" applyBorder="1" applyAlignment="1">
      <alignment horizontal="center" vertical="center" wrapText="1"/>
    </xf>
    <xf numFmtId="0" fontId="6" fillId="0" borderId="14" xfId="10" applyFont="1" applyFill="1" applyBorder="1" applyAlignment="1">
      <alignment horizontal="center" vertical="center" wrapText="1"/>
    </xf>
    <xf numFmtId="0" fontId="46" fillId="9" borderId="1" xfId="10" applyFont="1" applyFill="1" applyAlignment="1">
      <alignment horizontal="center" vertical="center" wrapText="1"/>
    </xf>
    <xf numFmtId="0" fontId="32" fillId="9" borderId="1" xfId="10" applyFont="1" applyFill="1" applyBorder="1" applyAlignment="1">
      <alignment horizontal="center" vertical="center" wrapText="1"/>
    </xf>
    <xf numFmtId="0" fontId="48" fillId="0" borderId="1" xfId="5" applyFont="1" applyFill="1" applyBorder="1" applyAlignment="1">
      <alignment horizontal="center" vertical="center" wrapText="1"/>
    </xf>
    <xf numFmtId="0" fontId="32" fillId="9" borderId="3" xfId="5" applyFont="1" applyFill="1" applyBorder="1" applyAlignment="1">
      <alignment horizontal="center" vertical="center" wrapText="1"/>
    </xf>
    <xf numFmtId="0" fontId="49" fillId="9" borderId="1" xfId="5" applyFont="1" applyFill="1" applyAlignment="1">
      <alignment horizontal="center" vertical="center" wrapText="1"/>
    </xf>
    <xf numFmtId="0" fontId="51" fillId="9" borderId="1" xfId="5" applyFont="1" applyFill="1" applyAlignment="1">
      <alignment horizontal="center" vertical="center" wrapText="1"/>
    </xf>
    <xf numFmtId="0" fontId="8" fillId="0" borderId="1" xfId="5" applyFont="1" applyFill="1" applyBorder="1" applyAlignment="1">
      <alignment horizontal="center" vertical="center" wrapText="1"/>
    </xf>
    <xf numFmtId="0" fontId="58" fillId="11" borderId="31" xfId="3" applyFont="1" applyFill="1" applyBorder="1" applyAlignment="1">
      <alignment horizontal="left" vertical="top"/>
    </xf>
    <xf numFmtId="0" fontId="58" fillId="11" borderId="38" xfId="3" applyFont="1" applyFill="1" applyBorder="1" applyAlignment="1">
      <alignment horizontal="left" vertical="top"/>
    </xf>
    <xf numFmtId="0" fontId="18" fillId="10" borderId="46" xfId="3" applyFont="1" applyFill="1" applyBorder="1" applyAlignment="1">
      <alignment horizontal="center" vertical="center"/>
    </xf>
    <xf numFmtId="0" fontId="18" fillId="10" borderId="47" xfId="3" applyFont="1" applyFill="1" applyBorder="1" applyAlignment="1">
      <alignment horizontal="center" vertical="center"/>
    </xf>
    <xf numFmtId="0" fontId="57" fillId="10" borderId="4" xfId="3" applyFont="1" applyFill="1" applyBorder="1" applyAlignment="1">
      <alignment horizontal="left" vertical="top" wrapText="1"/>
    </xf>
    <xf numFmtId="0" fontId="57" fillId="10" borderId="5" xfId="3" applyFont="1" applyFill="1" applyBorder="1" applyAlignment="1">
      <alignment horizontal="left" vertical="top" wrapText="1"/>
    </xf>
    <xf numFmtId="165" fontId="56" fillId="10" borderId="28" xfId="2" applyNumberFormat="1" applyFont="1" applyFill="1" applyBorder="1" applyAlignment="1" applyProtection="1">
      <alignment horizontal="center" vertical="center"/>
    </xf>
    <xf numFmtId="165" fontId="56" fillId="10" borderId="33" xfId="2" applyNumberFormat="1" applyFont="1" applyFill="1" applyBorder="1" applyAlignment="1" applyProtection="1">
      <alignment horizontal="center" vertical="center"/>
    </xf>
    <xf numFmtId="165" fontId="56" fillId="10" borderId="31" xfId="2" applyNumberFormat="1" applyFont="1" applyFill="1" applyBorder="1" applyAlignment="1" applyProtection="1">
      <alignment horizontal="center" vertical="center"/>
    </xf>
    <xf numFmtId="165" fontId="56" fillId="10" borderId="38" xfId="2" applyNumberFormat="1" applyFont="1" applyFill="1" applyBorder="1" applyAlignment="1" applyProtection="1">
      <alignment horizontal="center" vertical="center"/>
    </xf>
    <xf numFmtId="165" fontId="56" fillId="10" borderId="12" xfId="2" applyNumberFormat="1" applyFont="1" applyFill="1" applyBorder="1" applyAlignment="1" applyProtection="1">
      <alignment horizontal="center" vertical="center"/>
    </xf>
    <xf numFmtId="165" fontId="56" fillId="10" borderId="40" xfId="2" applyNumberFormat="1" applyFont="1" applyFill="1" applyBorder="1" applyAlignment="1" applyProtection="1">
      <alignment horizontal="center" vertical="center"/>
    </xf>
    <xf numFmtId="165" fontId="56" fillId="10" borderId="34" xfId="2" applyNumberFormat="1" applyFont="1" applyFill="1" applyBorder="1" applyAlignment="1" applyProtection="1">
      <alignment horizontal="center" vertical="center"/>
    </xf>
    <xf numFmtId="165" fontId="56" fillId="10" borderId="35" xfId="2" applyNumberFormat="1" applyFont="1" applyFill="1" applyBorder="1" applyAlignment="1" applyProtection="1">
      <alignment horizontal="center" vertical="center"/>
    </xf>
    <xf numFmtId="165" fontId="56" fillId="10" borderId="36" xfId="2" applyNumberFormat="1" applyFont="1" applyFill="1" applyBorder="1" applyAlignment="1" applyProtection="1">
      <alignment horizontal="center" vertical="center"/>
    </xf>
    <xf numFmtId="165" fontId="56" fillId="10" borderId="37" xfId="2" applyNumberFormat="1" applyFont="1" applyFill="1" applyBorder="1" applyAlignment="1" applyProtection="1">
      <alignment horizontal="center" vertical="center"/>
    </xf>
    <xf numFmtId="165" fontId="56" fillId="10" borderId="39" xfId="2" applyNumberFormat="1" applyFont="1" applyFill="1" applyBorder="1" applyAlignment="1" applyProtection="1">
      <alignment horizontal="center" vertical="center"/>
    </xf>
    <xf numFmtId="165" fontId="53" fillId="10" borderId="28" xfId="2" applyNumberFormat="1" applyFont="1" applyFill="1" applyBorder="1" applyAlignment="1" applyProtection="1">
      <alignment horizontal="center" vertical="center"/>
    </xf>
    <xf numFmtId="165" fontId="53" fillId="10" borderId="29" xfId="2" applyNumberFormat="1" applyFont="1" applyFill="1" applyBorder="1" applyAlignment="1" applyProtection="1">
      <alignment horizontal="center" vertical="center"/>
    </xf>
    <xf numFmtId="165" fontId="53" fillId="10" borderId="30" xfId="2" applyNumberFormat="1" applyFont="1" applyFill="1" applyBorder="1" applyAlignment="1" applyProtection="1">
      <alignment horizontal="center" vertical="center"/>
    </xf>
    <xf numFmtId="165" fontId="53" fillId="10" borderId="31" xfId="2" applyNumberFormat="1" applyFont="1" applyFill="1" applyBorder="1" applyAlignment="1" applyProtection="1">
      <alignment horizontal="center" vertical="center"/>
      <protection locked="0"/>
    </xf>
    <xf numFmtId="165" fontId="53" fillId="10" borderId="1" xfId="2" applyNumberFormat="1" applyFont="1" applyFill="1" applyBorder="1" applyAlignment="1" applyProtection="1">
      <alignment horizontal="center" vertical="center"/>
      <protection locked="0"/>
    </xf>
    <xf numFmtId="165" fontId="53" fillId="10" borderId="32" xfId="2" applyNumberFormat="1" applyFont="1" applyFill="1" applyBorder="1" applyAlignment="1" applyProtection="1">
      <alignment horizontal="center" vertical="center"/>
      <protection locked="0"/>
    </xf>
    <xf numFmtId="165" fontId="54" fillId="10" borderId="31" xfId="2" applyNumberFormat="1" applyFont="1" applyFill="1" applyBorder="1" applyAlignment="1" applyProtection="1">
      <alignment horizontal="center" vertical="center"/>
    </xf>
    <xf numFmtId="165" fontId="54" fillId="10" borderId="1" xfId="2" applyNumberFormat="1" applyFont="1" applyFill="1" applyBorder="1" applyAlignment="1" applyProtection="1">
      <alignment horizontal="center" vertical="center"/>
    </xf>
    <xf numFmtId="165" fontId="54" fillId="10" borderId="32" xfId="2" applyNumberFormat="1" applyFont="1" applyFill="1" applyBorder="1" applyAlignment="1" applyProtection="1">
      <alignment horizontal="center" vertical="center"/>
    </xf>
    <xf numFmtId="165" fontId="53" fillId="10" borderId="31" xfId="2" applyNumberFormat="1" applyFont="1" applyFill="1" applyBorder="1" applyAlignment="1" applyProtection="1">
      <alignment horizontal="center" vertical="center"/>
    </xf>
    <xf numFmtId="165" fontId="53" fillId="10" borderId="1" xfId="2" applyNumberFormat="1" applyFont="1" applyFill="1" applyBorder="1" applyAlignment="1" applyProtection="1">
      <alignment horizontal="center" vertical="center"/>
    </xf>
    <xf numFmtId="165" fontId="53" fillId="10" borderId="32" xfId="2" applyNumberFormat="1" applyFont="1" applyFill="1" applyBorder="1" applyAlignment="1" applyProtection="1">
      <alignment horizontal="center" vertical="center"/>
    </xf>
    <xf numFmtId="165" fontId="53" fillId="10" borderId="12" xfId="2" applyNumberFormat="1" applyFont="1" applyFill="1" applyBorder="1" applyAlignment="1" applyProtection="1">
      <alignment horizontal="center" vertical="center"/>
    </xf>
    <xf numFmtId="165" fontId="53" fillId="10" borderId="13" xfId="2" applyNumberFormat="1" applyFont="1" applyFill="1" applyBorder="1" applyAlignment="1" applyProtection="1">
      <alignment horizontal="center" vertical="center"/>
    </xf>
    <xf numFmtId="165" fontId="53" fillId="10" borderId="14" xfId="2" applyNumberFormat="1" applyFont="1" applyFill="1" applyBorder="1" applyAlignment="1" applyProtection="1">
      <alignment horizontal="center" vertical="center"/>
    </xf>
    <xf numFmtId="0" fontId="56" fillId="0" borderId="1" xfId="13" applyFont="1" applyAlignment="1">
      <alignment horizontal="center"/>
    </xf>
    <xf numFmtId="0" fontId="56" fillId="0" borderId="1" xfId="12" applyFont="1" applyAlignment="1">
      <alignment horizontal="center" vertical="center" wrapText="1"/>
    </xf>
    <xf numFmtId="0" fontId="56" fillId="0" borderId="1" xfId="13" applyFont="1" applyAlignment="1">
      <alignment horizontal="right"/>
    </xf>
    <xf numFmtId="0" fontId="63" fillId="0" borderId="1" xfId="13" applyFont="1" applyAlignment="1">
      <alignment horizontal="center" vertical="center" wrapText="1"/>
    </xf>
    <xf numFmtId="0" fontId="63" fillId="0" borderId="1" xfId="13" applyFont="1" applyAlignment="1">
      <alignment vertical="center" wrapText="1"/>
    </xf>
    <xf numFmtId="0" fontId="45" fillId="0" borderId="1" xfId="15" applyFont="1" applyFill="1" applyBorder="1" applyAlignment="1">
      <alignment horizontal="left" vertical="top" wrapText="1"/>
    </xf>
    <xf numFmtId="0" fontId="31" fillId="0" borderId="1" xfId="15" applyFont="1" applyFill="1" applyBorder="1" applyAlignment="1">
      <alignment horizontal="left" vertical="top" wrapText="1"/>
    </xf>
    <xf numFmtId="7" fontId="31" fillId="0" borderId="1" xfId="15" applyNumberFormat="1" applyFont="1" applyFill="1" applyBorder="1" applyAlignment="1">
      <alignment horizontal="right" vertical="top" wrapText="1"/>
    </xf>
    <xf numFmtId="0" fontId="77" fillId="0" borderId="16" xfId="15" applyFont="1" applyFill="1" applyBorder="1" applyAlignment="1">
      <alignment horizontal="left" vertical="top" wrapText="1"/>
    </xf>
    <xf numFmtId="7" fontId="78" fillId="0" borderId="16" xfId="15" applyNumberFormat="1" applyFont="1" applyFill="1" applyBorder="1" applyAlignment="1">
      <alignment horizontal="right" vertical="top" wrapText="1"/>
    </xf>
    <xf numFmtId="0" fontId="38" fillId="0" borderId="1" xfId="15" applyFont="1" applyFill="1" applyBorder="1" applyAlignment="1">
      <alignment horizontal="left" vertical="top" wrapText="1"/>
    </xf>
    <xf numFmtId="7" fontId="38" fillId="0" borderId="1" xfId="15" applyNumberFormat="1" applyFont="1" applyFill="1" applyBorder="1" applyAlignment="1">
      <alignment horizontal="right" vertical="top" wrapText="1"/>
    </xf>
    <xf numFmtId="0" fontId="38" fillId="0" borderId="15" xfId="15" applyFont="1" applyFill="1" applyBorder="1" applyAlignment="1">
      <alignment horizontal="left" vertical="top" wrapText="1"/>
    </xf>
    <xf numFmtId="0" fontId="37" fillId="0" borderId="15" xfId="15" applyFont="1" applyFill="1" applyBorder="1" applyAlignment="1">
      <alignment horizontal="left" vertical="top" wrapText="1"/>
    </xf>
    <xf numFmtId="7" fontId="38" fillId="0" borderId="15" xfId="15" applyNumberFormat="1" applyFont="1" applyFill="1" applyBorder="1" applyAlignment="1">
      <alignment horizontal="right" vertical="top" wrapText="1"/>
    </xf>
    <xf numFmtId="0" fontId="44" fillId="0" borderId="1" xfId="15" applyFont="1" applyFill="1" applyBorder="1" applyAlignment="1">
      <alignment horizontal="center" wrapText="1"/>
    </xf>
    <xf numFmtId="0" fontId="37" fillId="0" borderId="1" xfId="15" applyFont="1" applyFill="1" applyBorder="1" applyAlignment="1">
      <alignment horizontal="right" wrapText="1"/>
    </xf>
    <xf numFmtId="0" fontId="30" fillId="0" borderId="1" xfId="15" applyFont="1" applyFill="1" applyBorder="1" applyAlignment="1">
      <alignment horizontal="left" wrapText="1"/>
    </xf>
    <xf numFmtId="0" fontId="44" fillId="0" borderId="1" xfId="15" applyFont="1" applyFill="1" applyBorder="1" applyAlignment="1">
      <alignment horizontal="center" vertical="top" wrapText="1"/>
    </xf>
    <xf numFmtId="0" fontId="31" fillId="0" borderId="1" xfId="15" applyFont="1" applyFill="1" applyBorder="1" applyAlignment="1">
      <alignment horizontal="right" vertical="center" wrapText="1"/>
    </xf>
    <xf numFmtId="0" fontId="31" fillId="0" borderId="1" xfId="15" applyFont="1" applyFill="1" applyBorder="1" applyAlignment="1">
      <alignment horizontal="left" vertical="center" wrapText="1"/>
    </xf>
    <xf numFmtId="0" fontId="3" fillId="0" borderId="1" xfId="15" applyFont="1" applyFill="1" applyBorder="1" applyAlignment="1">
      <alignment horizontal="center" vertical="top" wrapText="1"/>
    </xf>
    <xf numFmtId="0" fontId="45" fillId="0" borderId="1" xfId="15" applyFont="1" applyFill="1" applyBorder="1" applyAlignment="1">
      <alignment horizontal="center" wrapText="1"/>
    </xf>
    <xf numFmtId="0" fontId="28" fillId="0" borderId="1" xfId="15" applyFont="1" applyFill="1" applyBorder="1" applyAlignment="1">
      <alignment horizontal="center" vertical="top" wrapText="1"/>
    </xf>
    <xf numFmtId="0" fontId="73" fillId="0" borderId="1" xfId="15" applyFont="1" applyFill="1" applyBorder="1" applyAlignment="1">
      <alignment horizontal="left" vertical="top" wrapText="1"/>
    </xf>
    <xf numFmtId="0" fontId="27" fillId="0" borderId="1" xfId="15" applyFont="1" applyFill="1" applyBorder="1" applyAlignment="1">
      <alignment horizontal="center" vertical="top" wrapText="1"/>
    </xf>
    <xf numFmtId="0" fontId="3" fillId="0" borderId="16" xfId="15" applyFont="1" applyFill="1" applyBorder="1" applyAlignment="1">
      <alignment horizontal="left" vertical="top" wrapText="1"/>
    </xf>
    <xf numFmtId="7" fontId="82" fillId="0" borderId="16" xfId="15" applyNumberFormat="1" applyFont="1" applyFill="1" applyBorder="1" applyAlignment="1">
      <alignment horizontal="right" vertical="top" wrapText="1"/>
    </xf>
    <xf numFmtId="0" fontId="6" fillId="0" borderId="1" xfId="15" applyFont="1" applyFill="1" applyBorder="1" applyAlignment="1">
      <alignment horizontal="left" vertical="top" wrapText="1"/>
    </xf>
    <xf numFmtId="0" fontId="30" fillId="0" borderId="1" xfId="15" applyFont="1" applyFill="1" applyBorder="1" applyAlignment="1">
      <alignment horizontal="left" vertical="top" wrapText="1"/>
    </xf>
    <xf numFmtId="7" fontId="30" fillId="0" borderId="1" xfId="15" applyNumberFormat="1" applyFont="1" applyFill="1" applyBorder="1" applyAlignment="1">
      <alignment horizontal="right" vertical="top" wrapText="1"/>
    </xf>
    <xf numFmtId="0" fontId="79" fillId="0" borderId="1" xfId="15" applyFont="1" applyFill="1" applyBorder="1" applyAlignment="1">
      <alignment horizontal="left" vertical="top" wrapText="1"/>
    </xf>
    <xf numFmtId="7" fontId="79" fillId="0" borderId="1" xfId="15" applyNumberFormat="1" applyFont="1" applyFill="1" applyBorder="1" applyAlignment="1">
      <alignment horizontal="right" vertical="top" wrapText="1"/>
    </xf>
    <xf numFmtId="0" fontId="79" fillId="0" borderId="15" xfId="15" applyFont="1" applyFill="1" applyBorder="1" applyAlignment="1">
      <alignment horizontal="left" vertical="top" wrapText="1"/>
    </xf>
    <xf numFmtId="7" fontId="79" fillId="0" borderId="15" xfId="15" applyNumberFormat="1" applyFont="1" applyFill="1" applyBorder="1" applyAlignment="1">
      <alignment horizontal="right" vertical="top" wrapText="1"/>
    </xf>
  </cellXfs>
  <cellStyles count="17">
    <cellStyle name="Millares" xfId="1" builtinId="3"/>
    <cellStyle name="Millares 2" xfId="2" xr:uid="{00000000-0005-0000-0000-000001000000}"/>
    <cellStyle name="Millares 2 2" xfId="8" xr:uid="{00000000-0005-0000-0000-000002000000}"/>
    <cellStyle name="Millares 3" xfId="6" xr:uid="{00000000-0005-0000-0000-000003000000}"/>
    <cellStyle name="Millares 4" xfId="14" xr:uid="{00000000-0005-0000-0000-000004000000}"/>
    <cellStyle name="Moneda 2" xfId="11" xr:uid="{00000000-0005-0000-0000-000005000000}"/>
    <cellStyle name="Normal" xfId="0" builtinId="0"/>
    <cellStyle name="Normal 13" xfId="16" xr:uid="{00000000-0005-0000-0000-000007000000}"/>
    <cellStyle name="Normal 2" xfId="3" xr:uid="{00000000-0005-0000-0000-000008000000}"/>
    <cellStyle name="Normal 3" xfId="5" xr:uid="{00000000-0005-0000-0000-000009000000}"/>
    <cellStyle name="Normal 4" xfId="9" xr:uid="{00000000-0005-0000-0000-00000A000000}"/>
    <cellStyle name="Normal 5" xfId="10" xr:uid="{00000000-0005-0000-0000-00000B000000}"/>
    <cellStyle name="Normal 6" xfId="13" xr:uid="{00000000-0005-0000-0000-00000C000000}"/>
    <cellStyle name="Normal 7" xfId="15" xr:uid="{00000000-0005-0000-0000-00000D000000}"/>
    <cellStyle name="Normal_CALEBMUE" xfId="12" xr:uid="{00000000-0005-0000-0000-00000E000000}"/>
    <cellStyle name="Porcentaje 2" xfId="4" xr:uid="{00000000-0005-0000-0000-00000F000000}"/>
    <cellStyle name="Porcentaje 3" xfId="7" xr:uid="{00000000-0005-0000-0000-000010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571500</xdr:colOff>
      <xdr:row>62</xdr:row>
      <xdr:rowOff>97971</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29602" t="5253" r="29476" b="13582"/>
        <a:stretch/>
      </xdr:blipFill>
      <xdr:spPr>
        <a:xfrm>
          <a:off x="0" y="0"/>
          <a:ext cx="6057900" cy="819694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105367</xdr:colOff>
      <xdr:row>0</xdr:row>
      <xdr:rowOff>81643</xdr:rowOff>
    </xdr:from>
    <xdr:to>
      <xdr:col>1</xdr:col>
      <xdr:colOff>1406072</xdr:colOff>
      <xdr:row>3</xdr:row>
      <xdr:rowOff>122463</xdr:rowOff>
    </xdr:to>
    <xdr:pic>
      <xdr:nvPicPr>
        <xdr:cNvPr id="2" name="Imagen 1">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367" y="81643"/>
          <a:ext cx="1834105" cy="783770"/>
        </a:xfrm>
        <a:prstGeom prst="rect">
          <a:avLst/>
        </a:prstGeom>
      </xdr:spPr>
    </xdr:pic>
    <xdr:clientData/>
  </xdr:twoCellAnchor>
  <xdr:twoCellAnchor editAs="oneCell">
    <xdr:from>
      <xdr:col>3</xdr:col>
      <xdr:colOff>870856</xdr:colOff>
      <xdr:row>0</xdr:row>
      <xdr:rowOff>166287</xdr:rowOff>
    </xdr:from>
    <xdr:to>
      <xdr:col>4</xdr:col>
      <xdr:colOff>1564821</xdr:colOff>
      <xdr:row>3</xdr:row>
      <xdr:rowOff>30365</xdr:rowOff>
    </xdr:to>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16106" y="166287"/>
          <a:ext cx="2065565" cy="60702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105367</xdr:colOff>
      <xdr:row>0</xdr:row>
      <xdr:rowOff>81643</xdr:rowOff>
    </xdr:from>
    <xdr:to>
      <xdr:col>2</xdr:col>
      <xdr:colOff>199572</xdr:colOff>
      <xdr:row>3</xdr:row>
      <xdr:rowOff>122463</xdr:rowOff>
    </xdr:to>
    <xdr:pic>
      <xdr:nvPicPr>
        <xdr:cNvPr id="2" name="Imagen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367" y="81643"/>
          <a:ext cx="1827755" cy="783770"/>
        </a:xfrm>
        <a:prstGeom prst="rect">
          <a:avLst/>
        </a:prstGeom>
      </xdr:spPr>
    </xdr:pic>
    <xdr:clientData/>
  </xdr:twoCellAnchor>
  <xdr:twoCellAnchor editAs="oneCell">
    <xdr:from>
      <xdr:col>3</xdr:col>
      <xdr:colOff>870856</xdr:colOff>
      <xdr:row>0</xdr:row>
      <xdr:rowOff>166287</xdr:rowOff>
    </xdr:from>
    <xdr:to>
      <xdr:col>4</xdr:col>
      <xdr:colOff>1564821</xdr:colOff>
      <xdr:row>3</xdr:row>
      <xdr:rowOff>30365</xdr:rowOff>
    </xdr:to>
    <xdr:pic>
      <xdr:nvPicPr>
        <xdr:cNvPr id="3" name="Imagen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58906" y="166287"/>
          <a:ext cx="2065565" cy="60702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301625</xdr:colOff>
      <xdr:row>1</xdr:row>
      <xdr:rowOff>0</xdr:rowOff>
    </xdr:from>
    <xdr:to>
      <xdr:col>3</xdr:col>
      <xdr:colOff>6803</xdr:colOff>
      <xdr:row>6</xdr:row>
      <xdr:rowOff>68036</xdr:rowOff>
    </xdr:to>
    <xdr:pic>
      <xdr:nvPicPr>
        <xdr:cNvPr id="2" name="Imagen 1">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3625" y="190500"/>
          <a:ext cx="2359478" cy="1090386"/>
        </a:xfrm>
        <a:prstGeom prst="rect">
          <a:avLst/>
        </a:prstGeom>
      </xdr:spPr>
    </xdr:pic>
    <xdr:clientData/>
  </xdr:twoCellAnchor>
  <xdr:twoCellAnchor editAs="oneCell">
    <xdr:from>
      <xdr:col>7</xdr:col>
      <xdr:colOff>686234</xdr:colOff>
      <xdr:row>1</xdr:row>
      <xdr:rowOff>158750</xdr:rowOff>
    </xdr:from>
    <xdr:to>
      <xdr:col>8</xdr:col>
      <xdr:colOff>2047876</xdr:colOff>
      <xdr:row>4</xdr:row>
      <xdr:rowOff>127000</xdr:rowOff>
    </xdr:to>
    <xdr:pic>
      <xdr:nvPicPr>
        <xdr:cNvPr id="3" name="Imagen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85884" y="349250"/>
          <a:ext cx="2599892" cy="5905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158750</xdr:colOff>
      <xdr:row>1</xdr:row>
      <xdr:rowOff>57150</xdr:rowOff>
    </xdr:from>
    <xdr:to>
      <xdr:col>7</xdr:col>
      <xdr:colOff>431800</xdr:colOff>
      <xdr:row>2</xdr:row>
      <xdr:rowOff>38100</xdr:rowOff>
    </xdr:to>
    <xdr:pic>
      <xdr:nvPicPr>
        <xdr:cNvPr id="2" name="Imagen 2">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45100" y="215900"/>
          <a:ext cx="1689100"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38100</xdr:rowOff>
    </xdr:from>
    <xdr:to>
      <xdr:col>2</xdr:col>
      <xdr:colOff>273050</xdr:colOff>
      <xdr:row>4</xdr:row>
      <xdr:rowOff>69850</xdr:rowOff>
    </xdr:to>
    <xdr:pic>
      <xdr:nvPicPr>
        <xdr:cNvPr id="3" name="Imagen 3">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1803400" cy="90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0</xdr:colOff>
      <xdr:row>4</xdr:row>
      <xdr:rowOff>0</xdr:rowOff>
    </xdr:to>
    <xdr:pic>
      <xdr:nvPicPr>
        <xdr:cNvPr id="2" name="image1.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57150"/>
          <a:ext cx="1612900" cy="349250"/>
        </a:xfrm>
        <a:prstGeom prst="rect">
          <a:avLst/>
        </a:prstGeom>
      </xdr:spPr>
    </xdr:pic>
    <xdr:clientData/>
  </xdr:twoCellAnchor>
  <xdr:twoCellAnchor>
    <xdr:from>
      <xdr:col>0</xdr:col>
      <xdr:colOff>0</xdr:colOff>
      <xdr:row>47</xdr:row>
      <xdr:rowOff>0</xdr:rowOff>
    </xdr:from>
    <xdr:to>
      <xdr:col>7</xdr:col>
      <xdr:colOff>0</xdr:colOff>
      <xdr:row>50</xdr:row>
      <xdr:rowOff>0</xdr:rowOff>
    </xdr:to>
    <xdr:pic>
      <xdr:nvPicPr>
        <xdr:cNvPr id="3" name="image2.png">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a:stretch>
          <a:fillRect/>
        </a:stretch>
      </xdr:blipFill>
      <xdr:spPr>
        <a:xfrm>
          <a:off x="0" y="7073900"/>
          <a:ext cx="1612900" cy="349250"/>
        </a:xfrm>
        <a:prstGeom prst="rect">
          <a:avLst/>
        </a:prstGeom>
      </xdr:spPr>
    </xdr:pic>
    <xdr:clientData/>
  </xdr:twoCellAnchor>
  <xdr:twoCellAnchor>
    <xdr:from>
      <xdr:col>0</xdr:col>
      <xdr:colOff>0</xdr:colOff>
      <xdr:row>93</xdr:row>
      <xdr:rowOff>0</xdr:rowOff>
    </xdr:from>
    <xdr:to>
      <xdr:col>7</xdr:col>
      <xdr:colOff>0</xdr:colOff>
      <xdr:row>96</xdr:row>
      <xdr:rowOff>0</xdr:rowOff>
    </xdr:to>
    <xdr:pic>
      <xdr:nvPicPr>
        <xdr:cNvPr id="4" name="image3.png">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0" y="14090650"/>
          <a:ext cx="1612900" cy="349250"/>
        </a:xfrm>
        <a:prstGeom prst="rect">
          <a:avLst/>
        </a:prstGeom>
      </xdr:spPr>
    </xdr:pic>
    <xdr:clientData/>
  </xdr:twoCellAnchor>
  <xdr:twoCellAnchor>
    <xdr:from>
      <xdr:col>0</xdr:col>
      <xdr:colOff>0</xdr:colOff>
      <xdr:row>139</xdr:row>
      <xdr:rowOff>0</xdr:rowOff>
    </xdr:from>
    <xdr:to>
      <xdr:col>7</xdr:col>
      <xdr:colOff>0</xdr:colOff>
      <xdr:row>142</xdr:row>
      <xdr:rowOff>0</xdr:rowOff>
    </xdr:to>
    <xdr:pic>
      <xdr:nvPicPr>
        <xdr:cNvPr id="5" name="image4.png">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1"/>
        <a:stretch>
          <a:fillRect/>
        </a:stretch>
      </xdr:blipFill>
      <xdr:spPr>
        <a:xfrm>
          <a:off x="0" y="21107400"/>
          <a:ext cx="1612900" cy="349250"/>
        </a:xfrm>
        <a:prstGeom prst="rect">
          <a:avLst/>
        </a:prstGeom>
      </xdr:spPr>
    </xdr:pic>
    <xdr:clientData/>
  </xdr:twoCellAnchor>
  <xdr:twoCellAnchor>
    <xdr:from>
      <xdr:col>0</xdr:col>
      <xdr:colOff>0</xdr:colOff>
      <xdr:row>185</xdr:row>
      <xdr:rowOff>0</xdr:rowOff>
    </xdr:from>
    <xdr:to>
      <xdr:col>7</xdr:col>
      <xdr:colOff>0</xdr:colOff>
      <xdr:row>188</xdr:row>
      <xdr:rowOff>0</xdr:rowOff>
    </xdr:to>
    <xdr:pic>
      <xdr:nvPicPr>
        <xdr:cNvPr id="6" name="image5.png">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1"/>
        <a:stretch>
          <a:fillRect/>
        </a:stretch>
      </xdr:blipFill>
      <xdr:spPr>
        <a:xfrm>
          <a:off x="0" y="28130500"/>
          <a:ext cx="1612900" cy="349250"/>
        </a:xfrm>
        <a:prstGeom prst="rect">
          <a:avLst/>
        </a:prstGeom>
      </xdr:spPr>
    </xdr:pic>
    <xdr:clientData/>
  </xdr:twoCellAnchor>
  <xdr:twoCellAnchor>
    <xdr:from>
      <xdr:col>0</xdr:col>
      <xdr:colOff>0</xdr:colOff>
      <xdr:row>231</xdr:row>
      <xdr:rowOff>0</xdr:rowOff>
    </xdr:from>
    <xdr:to>
      <xdr:col>7</xdr:col>
      <xdr:colOff>0</xdr:colOff>
      <xdr:row>234</xdr:row>
      <xdr:rowOff>0</xdr:rowOff>
    </xdr:to>
    <xdr:pic>
      <xdr:nvPicPr>
        <xdr:cNvPr id="7" name="image6.png">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1"/>
        <a:stretch>
          <a:fillRect/>
        </a:stretch>
      </xdr:blipFill>
      <xdr:spPr>
        <a:xfrm>
          <a:off x="0" y="35153600"/>
          <a:ext cx="1612900" cy="3492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0</xdr:colOff>
      <xdr:row>4</xdr:row>
      <xdr:rowOff>0</xdr:rowOff>
    </xdr:to>
    <xdr:pic>
      <xdr:nvPicPr>
        <xdr:cNvPr id="2" name="image1.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57150"/>
          <a:ext cx="1606550" cy="349250"/>
        </a:xfrm>
        <a:prstGeom prst="rect">
          <a:avLst/>
        </a:prstGeom>
      </xdr:spPr>
    </xdr:pic>
    <xdr:clientData/>
  </xdr:twoCellAnchor>
  <xdr:twoCellAnchor>
    <xdr:from>
      <xdr:col>0</xdr:col>
      <xdr:colOff>0</xdr:colOff>
      <xdr:row>44</xdr:row>
      <xdr:rowOff>0</xdr:rowOff>
    </xdr:from>
    <xdr:to>
      <xdr:col>10</xdr:col>
      <xdr:colOff>0</xdr:colOff>
      <xdr:row>47</xdr:row>
      <xdr:rowOff>0</xdr:rowOff>
    </xdr:to>
    <xdr:pic>
      <xdr:nvPicPr>
        <xdr:cNvPr id="3" name="image2.png">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0" y="7302500"/>
          <a:ext cx="1606550" cy="349250"/>
        </a:xfrm>
        <a:prstGeom prst="rect">
          <a:avLst/>
        </a:prstGeom>
      </xdr:spPr>
    </xdr:pic>
    <xdr:clientData/>
  </xdr:twoCellAnchor>
  <xdr:twoCellAnchor>
    <xdr:from>
      <xdr:col>0</xdr:col>
      <xdr:colOff>0</xdr:colOff>
      <xdr:row>88</xdr:row>
      <xdr:rowOff>0</xdr:rowOff>
    </xdr:from>
    <xdr:to>
      <xdr:col>10</xdr:col>
      <xdr:colOff>0</xdr:colOff>
      <xdr:row>91</xdr:row>
      <xdr:rowOff>0</xdr:rowOff>
    </xdr:to>
    <xdr:pic>
      <xdr:nvPicPr>
        <xdr:cNvPr id="4" name="image3.png">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14547850"/>
          <a:ext cx="1606550" cy="349250"/>
        </a:xfrm>
        <a:prstGeom prst="rect">
          <a:avLst/>
        </a:prstGeom>
      </xdr:spPr>
    </xdr:pic>
    <xdr:clientData/>
  </xdr:twoCellAnchor>
  <xdr:twoCellAnchor>
    <xdr:from>
      <xdr:col>0</xdr:col>
      <xdr:colOff>0</xdr:colOff>
      <xdr:row>132</xdr:row>
      <xdr:rowOff>0</xdr:rowOff>
    </xdr:from>
    <xdr:to>
      <xdr:col>10</xdr:col>
      <xdr:colOff>0</xdr:colOff>
      <xdr:row>135</xdr:row>
      <xdr:rowOff>0</xdr:rowOff>
    </xdr:to>
    <xdr:pic>
      <xdr:nvPicPr>
        <xdr:cNvPr id="5" name="image4.png">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1"/>
        <a:stretch>
          <a:fillRect/>
        </a:stretch>
      </xdr:blipFill>
      <xdr:spPr>
        <a:xfrm>
          <a:off x="0" y="21793200"/>
          <a:ext cx="1606550" cy="349250"/>
        </a:xfrm>
        <a:prstGeom prst="rect">
          <a:avLst/>
        </a:prstGeom>
      </xdr:spPr>
    </xdr:pic>
    <xdr:clientData/>
  </xdr:twoCellAnchor>
  <xdr:twoCellAnchor>
    <xdr:from>
      <xdr:col>0</xdr:col>
      <xdr:colOff>0</xdr:colOff>
      <xdr:row>176</xdr:row>
      <xdr:rowOff>0</xdr:rowOff>
    </xdr:from>
    <xdr:to>
      <xdr:col>10</xdr:col>
      <xdr:colOff>0</xdr:colOff>
      <xdr:row>179</xdr:row>
      <xdr:rowOff>0</xdr:rowOff>
    </xdr:to>
    <xdr:pic>
      <xdr:nvPicPr>
        <xdr:cNvPr id="6" name="image5.png">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1"/>
        <a:stretch>
          <a:fillRect/>
        </a:stretch>
      </xdr:blipFill>
      <xdr:spPr>
        <a:xfrm>
          <a:off x="0" y="29044900"/>
          <a:ext cx="1606550" cy="349250"/>
        </a:xfrm>
        <a:prstGeom prst="rect">
          <a:avLst/>
        </a:prstGeom>
      </xdr:spPr>
    </xdr:pic>
    <xdr:clientData/>
  </xdr:twoCellAnchor>
  <xdr:twoCellAnchor>
    <xdr:from>
      <xdr:col>0</xdr:col>
      <xdr:colOff>0</xdr:colOff>
      <xdr:row>220</xdr:row>
      <xdr:rowOff>0</xdr:rowOff>
    </xdr:from>
    <xdr:to>
      <xdr:col>10</xdr:col>
      <xdr:colOff>0</xdr:colOff>
      <xdr:row>223</xdr:row>
      <xdr:rowOff>0</xdr:rowOff>
    </xdr:to>
    <xdr:pic>
      <xdr:nvPicPr>
        <xdr:cNvPr id="7" name="image6.png">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1"/>
        <a:stretch>
          <a:fillRect/>
        </a:stretch>
      </xdr:blipFill>
      <xdr:spPr>
        <a:xfrm>
          <a:off x="0" y="36296600"/>
          <a:ext cx="1606550" cy="349250"/>
        </a:xfrm>
        <a:prstGeom prst="rect">
          <a:avLst/>
        </a:prstGeom>
      </xdr:spPr>
    </xdr:pic>
    <xdr:clientData/>
  </xdr:twoCellAnchor>
  <xdr:twoCellAnchor>
    <xdr:from>
      <xdr:col>0</xdr:col>
      <xdr:colOff>0</xdr:colOff>
      <xdr:row>264</xdr:row>
      <xdr:rowOff>0</xdr:rowOff>
    </xdr:from>
    <xdr:to>
      <xdr:col>10</xdr:col>
      <xdr:colOff>0</xdr:colOff>
      <xdr:row>267</xdr:row>
      <xdr:rowOff>0</xdr:rowOff>
    </xdr:to>
    <xdr:pic>
      <xdr:nvPicPr>
        <xdr:cNvPr id="8" name="image7.png">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1"/>
        <a:stretch>
          <a:fillRect/>
        </a:stretch>
      </xdr:blipFill>
      <xdr:spPr>
        <a:xfrm>
          <a:off x="0" y="43548300"/>
          <a:ext cx="1606550" cy="349250"/>
        </a:xfrm>
        <a:prstGeom prst="rect">
          <a:avLst/>
        </a:prstGeom>
      </xdr:spPr>
    </xdr:pic>
    <xdr:clientData/>
  </xdr:twoCellAnchor>
  <xdr:twoCellAnchor>
    <xdr:from>
      <xdr:col>0</xdr:col>
      <xdr:colOff>0</xdr:colOff>
      <xdr:row>308</xdr:row>
      <xdr:rowOff>0</xdr:rowOff>
    </xdr:from>
    <xdr:to>
      <xdr:col>10</xdr:col>
      <xdr:colOff>0</xdr:colOff>
      <xdr:row>311</xdr:row>
      <xdr:rowOff>0</xdr:rowOff>
    </xdr:to>
    <xdr:pic>
      <xdr:nvPicPr>
        <xdr:cNvPr id="9" name="image8.png">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1"/>
        <a:stretch>
          <a:fillRect/>
        </a:stretch>
      </xdr:blipFill>
      <xdr:spPr>
        <a:xfrm>
          <a:off x="0" y="50793650"/>
          <a:ext cx="1606550" cy="349250"/>
        </a:xfrm>
        <a:prstGeom prst="rect">
          <a:avLst/>
        </a:prstGeom>
      </xdr:spPr>
    </xdr:pic>
    <xdr:clientData/>
  </xdr:twoCellAnchor>
  <xdr:twoCellAnchor>
    <xdr:from>
      <xdr:col>0</xdr:col>
      <xdr:colOff>0</xdr:colOff>
      <xdr:row>352</xdr:row>
      <xdr:rowOff>0</xdr:rowOff>
    </xdr:from>
    <xdr:to>
      <xdr:col>10</xdr:col>
      <xdr:colOff>0</xdr:colOff>
      <xdr:row>355</xdr:row>
      <xdr:rowOff>0</xdr:rowOff>
    </xdr:to>
    <xdr:pic>
      <xdr:nvPicPr>
        <xdr:cNvPr id="10" name="image9.png">
          <a:extLst>
            <a:ext uri="{FF2B5EF4-FFF2-40B4-BE49-F238E27FC236}">
              <a16:creationId xmlns:a16="http://schemas.microsoft.com/office/drawing/2014/main" id="{00000000-0008-0000-1000-00000A000000}"/>
            </a:ext>
          </a:extLst>
        </xdr:cNvPr>
        <xdr:cNvPicPr>
          <a:picLocks noChangeAspect="1"/>
        </xdr:cNvPicPr>
      </xdr:nvPicPr>
      <xdr:blipFill>
        <a:blip xmlns:r="http://schemas.openxmlformats.org/officeDocument/2006/relationships" r:embed="rId1"/>
        <a:stretch>
          <a:fillRect/>
        </a:stretch>
      </xdr:blipFill>
      <xdr:spPr>
        <a:xfrm>
          <a:off x="0" y="58039000"/>
          <a:ext cx="1606550" cy="349250"/>
        </a:xfrm>
        <a:prstGeom prst="rect">
          <a:avLst/>
        </a:prstGeom>
      </xdr:spPr>
    </xdr:pic>
    <xdr:clientData/>
  </xdr:twoCellAnchor>
  <xdr:twoCellAnchor>
    <xdr:from>
      <xdr:col>0</xdr:col>
      <xdr:colOff>0</xdr:colOff>
      <xdr:row>396</xdr:row>
      <xdr:rowOff>0</xdr:rowOff>
    </xdr:from>
    <xdr:to>
      <xdr:col>10</xdr:col>
      <xdr:colOff>0</xdr:colOff>
      <xdr:row>399</xdr:row>
      <xdr:rowOff>0</xdr:rowOff>
    </xdr:to>
    <xdr:pic>
      <xdr:nvPicPr>
        <xdr:cNvPr id="11" name="image10.png">
          <a:extLst>
            <a:ext uri="{FF2B5EF4-FFF2-40B4-BE49-F238E27FC236}">
              <a16:creationId xmlns:a16="http://schemas.microsoft.com/office/drawing/2014/main" id="{00000000-0008-0000-1000-00000B000000}"/>
            </a:ext>
          </a:extLst>
        </xdr:cNvPr>
        <xdr:cNvPicPr>
          <a:picLocks noChangeAspect="1"/>
        </xdr:cNvPicPr>
      </xdr:nvPicPr>
      <xdr:blipFill>
        <a:blip xmlns:r="http://schemas.openxmlformats.org/officeDocument/2006/relationships" r:embed="rId1"/>
        <a:stretch>
          <a:fillRect/>
        </a:stretch>
      </xdr:blipFill>
      <xdr:spPr>
        <a:xfrm>
          <a:off x="0" y="65284350"/>
          <a:ext cx="1606550" cy="349250"/>
        </a:xfrm>
        <a:prstGeom prst="rect">
          <a:avLst/>
        </a:prstGeom>
      </xdr:spPr>
    </xdr:pic>
    <xdr:clientData/>
  </xdr:twoCellAnchor>
  <xdr:twoCellAnchor>
    <xdr:from>
      <xdr:col>0</xdr:col>
      <xdr:colOff>0</xdr:colOff>
      <xdr:row>440</xdr:row>
      <xdr:rowOff>0</xdr:rowOff>
    </xdr:from>
    <xdr:to>
      <xdr:col>10</xdr:col>
      <xdr:colOff>0</xdr:colOff>
      <xdr:row>443</xdr:row>
      <xdr:rowOff>0</xdr:rowOff>
    </xdr:to>
    <xdr:pic>
      <xdr:nvPicPr>
        <xdr:cNvPr id="12" name="image11.png">
          <a:extLst>
            <a:ext uri="{FF2B5EF4-FFF2-40B4-BE49-F238E27FC236}">
              <a16:creationId xmlns:a16="http://schemas.microsoft.com/office/drawing/2014/main" id="{00000000-0008-0000-1000-00000C000000}"/>
            </a:ext>
          </a:extLst>
        </xdr:cNvPr>
        <xdr:cNvPicPr>
          <a:picLocks noChangeAspect="1"/>
        </xdr:cNvPicPr>
      </xdr:nvPicPr>
      <xdr:blipFill>
        <a:blip xmlns:r="http://schemas.openxmlformats.org/officeDocument/2006/relationships" r:embed="rId1"/>
        <a:stretch>
          <a:fillRect/>
        </a:stretch>
      </xdr:blipFill>
      <xdr:spPr>
        <a:xfrm>
          <a:off x="0" y="72529700"/>
          <a:ext cx="1606550" cy="349250"/>
        </a:xfrm>
        <a:prstGeom prst="rect">
          <a:avLst/>
        </a:prstGeom>
      </xdr:spPr>
    </xdr:pic>
    <xdr:clientData/>
  </xdr:twoCellAnchor>
  <xdr:twoCellAnchor>
    <xdr:from>
      <xdr:col>0</xdr:col>
      <xdr:colOff>0</xdr:colOff>
      <xdr:row>484</xdr:row>
      <xdr:rowOff>0</xdr:rowOff>
    </xdr:from>
    <xdr:to>
      <xdr:col>10</xdr:col>
      <xdr:colOff>0</xdr:colOff>
      <xdr:row>487</xdr:row>
      <xdr:rowOff>0</xdr:rowOff>
    </xdr:to>
    <xdr:pic>
      <xdr:nvPicPr>
        <xdr:cNvPr id="13" name="image12.png">
          <a:extLst>
            <a:ext uri="{FF2B5EF4-FFF2-40B4-BE49-F238E27FC236}">
              <a16:creationId xmlns:a16="http://schemas.microsoft.com/office/drawing/2014/main" id="{00000000-0008-0000-1000-00000D000000}"/>
            </a:ext>
          </a:extLst>
        </xdr:cNvPr>
        <xdr:cNvPicPr>
          <a:picLocks noChangeAspect="1"/>
        </xdr:cNvPicPr>
      </xdr:nvPicPr>
      <xdr:blipFill>
        <a:blip xmlns:r="http://schemas.openxmlformats.org/officeDocument/2006/relationships" r:embed="rId1"/>
        <a:stretch>
          <a:fillRect/>
        </a:stretch>
      </xdr:blipFill>
      <xdr:spPr>
        <a:xfrm>
          <a:off x="0" y="79781400"/>
          <a:ext cx="1606550" cy="349250"/>
        </a:xfrm>
        <a:prstGeom prst="rect">
          <a:avLst/>
        </a:prstGeom>
      </xdr:spPr>
    </xdr:pic>
    <xdr:clientData/>
  </xdr:twoCellAnchor>
  <xdr:twoCellAnchor>
    <xdr:from>
      <xdr:col>0</xdr:col>
      <xdr:colOff>0</xdr:colOff>
      <xdr:row>528</xdr:row>
      <xdr:rowOff>0</xdr:rowOff>
    </xdr:from>
    <xdr:to>
      <xdr:col>10</xdr:col>
      <xdr:colOff>0</xdr:colOff>
      <xdr:row>531</xdr:row>
      <xdr:rowOff>0</xdr:rowOff>
    </xdr:to>
    <xdr:pic>
      <xdr:nvPicPr>
        <xdr:cNvPr id="14" name="image13.png">
          <a:extLst>
            <a:ext uri="{FF2B5EF4-FFF2-40B4-BE49-F238E27FC236}">
              <a16:creationId xmlns:a16="http://schemas.microsoft.com/office/drawing/2014/main" id="{00000000-0008-0000-1000-00000E000000}"/>
            </a:ext>
          </a:extLst>
        </xdr:cNvPr>
        <xdr:cNvPicPr>
          <a:picLocks noChangeAspect="1"/>
        </xdr:cNvPicPr>
      </xdr:nvPicPr>
      <xdr:blipFill>
        <a:blip xmlns:r="http://schemas.openxmlformats.org/officeDocument/2006/relationships" r:embed="rId1"/>
        <a:stretch>
          <a:fillRect/>
        </a:stretch>
      </xdr:blipFill>
      <xdr:spPr>
        <a:xfrm>
          <a:off x="0" y="87026750"/>
          <a:ext cx="1606550" cy="349250"/>
        </a:xfrm>
        <a:prstGeom prst="rect">
          <a:avLst/>
        </a:prstGeom>
      </xdr:spPr>
    </xdr:pic>
    <xdr:clientData/>
  </xdr:twoCellAnchor>
  <xdr:twoCellAnchor>
    <xdr:from>
      <xdr:col>0</xdr:col>
      <xdr:colOff>0</xdr:colOff>
      <xdr:row>572</xdr:row>
      <xdr:rowOff>0</xdr:rowOff>
    </xdr:from>
    <xdr:to>
      <xdr:col>10</xdr:col>
      <xdr:colOff>0</xdr:colOff>
      <xdr:row>575</xdr:row>
      <xdr:rowOff>0</xdr:rowOff>
    </xdr:to>
    <xdr:pic>
      <xdr:nvPicPr>
        <xdr:cNvPr id="15" name="image14.png">
          <a:extLst>
            <a:ext uri="{FF2B5EF4-FFF2-40B4-BE49-F238E27FC236}">
              <a16:creationId xmlns:a16="http://schemas.microsoft.com/office/drawing/2014/main" id="{00000000-0008-0000-1000-00000F000000}"/>
            </a:ext>
          </a:extLst>
        </xdr:cNvPr>
        <xdr:cNvPicPr>
          <a:picLocks noChangeAspect="1"/>
        </xdr:cNvPicPr>
      </xdr:nvPicPr>
      <xdr:blipFill>
        <a:blip xmlns:r="http://schemas.openxmlformats.org/officeDocument/2006/relationships" r:embed="rId1"/>
        <a:stretch>
          <a:fillRect/>
        </a:stretch>
      </xdr:blipFill>
      <xdr:spPr>
        <a:xfrm>
          <a:off x="0" y="94272100"/>
          <a:ext cx="1606550" cy="349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258535</xdr:colOff>
      <xdr:row>0</xdr:row>
      <xdr:rowOff>149678</xdr:rowOff>
    </xdr:from>
    <xdr:to>
      <xdr:col>1</xdr:col>
      <xdr:colOff>40821</xdr:colOff>
      <xdr:row>5</xdr:row>
      <xdr:rowOff>86746</xdr:rowOff>
    </xdr:to>
    <xdr:pic>
      <xdr:nvPicPr>
        <xdr:cNvPr id="2" name="Imagen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8535" y="149678"/>
          <a:ext cx="2068286" cy="1074965"/>
        </a:xfrm>
        <a:prstGeom prst="rect">
          <a:avLst/>
        </a:prstGeom>
      </xdr:spPr>
    </xdr:pic>
    <xdr:clientData/>
  </xdr:twoCellAnchor>
  <xdr:twoCellAnchor editAs="oneCell">
    <xdr:from>
      <xdr:col>2</xdr:col>
      <xdr:colOff>1687286</xdr:colOff>
      <xdr:row>0</xdr:row>
      <xdr:rowOff>95250</xdr:rowOff>
    </xdr:from>
    <xdr:to>
      <xdr:col>2</xdr:col>
      <xdr:colOff>3819887</xdr:colOff>
      <xdr:row>4</xdr:row>
      <xdr:rowOff>170089</xdr:rowOff>
    </xdr:to>
    <xdr:pic>
      <xdr:nvPicPr>
        <xdr:cNvPr id="3" name="Imagen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497536" y="95250"/>
          <a:ext cx="2132601" cy="979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42332</xdr:colOff>
      <xdr:row>0</xdr:row>
      <xdr:rowOff>169334</xdr:rowOff>
    </xdr:from>
    <xdr:to>
      <xdr:col>5</xdr:col>
      <xdr:colOff>793751</xdr:colOff>
      <xdr:row>2</xdr:row>
      <xdr:rowOff>116418</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78182" y="169334"/>
          <a:ext cx="1716619" cy="429684"/>
        </a:xfrm>
        <a:prstGeom prst="rect">
          <a:avLst/>
        </a:prstGeom>
      </xdr:spPr>
    </xdr:pic>
    <xdr:clientData/>
  </xdr:twoCellAnchor>
  <xdr:twoCellAnchor editAs="oneCell">
    <xdr:from>
      <xdr:col>0</xdr:col>
      <xdr:colOff>9072</xdr:colOff>
      <xdr:row>0</xdr:row>
      <xdr:rowOff>0</xdr:rowOff>
    </xdr:from>
    <xdr:to>
      <xdr:col>2</xdr:col>
      <xdr:colOff>217715</xdr:colOff>
      <xdr:row>4</xdr:row>
      <xdr:rowOff>63500</xdr:rowOff>
    </xdr:to>
    <xdr:pic>
      <xdr:nvPicPr>
        <xdr:cNvPr id="3" name="Imagen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72" y="0"/>
          <a:ext cx="2081893" cy="9271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1295400</xdr:colOff>
      <xdr:row>0</xdr:row>
      <xdr:rowOff>95251</xdr:rowOff>
    </xdr:from>
    <xdr:to>
      <xdr:col>6</xdr:col>
      <xdr:colOff>38100</xdr:colOff>
      <xdr:row>2</xdr:row>
      <xdr:rowOff>38101</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99250" y="95251"/>
          <a:ext cx="1898650" cy="400050"/>
        </a:xfrm>
        <a:prstGeom prst="rect">
          <a:avLst/>
        </a:prstGeom>
      </xdr:spPr>
    </xdr:pic>
    <xdr:clientData/>
  </xdr:twoCellAnchor>
  <xdr:twoCellAnchor editAs="oneCell">
    <xdr:from>
      <xdr:col>0</xdr:col>
      <xdr:colOff>47625</xdr:colOff>
      <xdr:row>0</xdr:row>
      <xdr:rowOff>0</xdr:rowOff>
    </xdr:from>
    <xdr:to>
      <xdr:col>2</xdr:col>
      <xdr:colOff>76200</xdr:colOff>
      <xdr:row>3</xdr:row>
      <xdr:rowOff>114300</xdr:rowOff>
    </xdr:to>
    <xdr:pic>
      <xdr:nvPicPr>
        <xdr:cNvPr id="3" name="Imagen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5" y="0"/>
          <a:ext cx="1743075" cy="7683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91760</xdr:colOff>
      <xdr:row>0</xdr:row>
      <xdr:rowOff>136071</xdr:rowOff>
    </xdr:from>
    <xdr:to>
      <xdr:col>2</xdr:col>
      <xdr:colOff>185965</xdr:colOff>
      <xdr:row>3</xdr:row>
      <xdr:rowOff>167366</xdr:rowOff>
    </xdr:to>
    <xdr:pic>
      <xdr:nvPicPr>
        <xdr:cNvPr id="2" name="Imagen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760" y="136071"/>
          <a:ext cx="1827755" cy="774245"/>
        </a:xfrm>
        <a:prstGeom prst="rect">
          <a:avLst/>
        </a:prstGeom>
      </xdr:spPr>
    </xdr:pic>
    <xdr:clientData/>
  </xdr:twoCellAnchor>
  <xdr:twoCellAnchor editAs="oneCell">
    <xdr:from>
      <xdr:col>3</xdr:col>
      <xdr:colOff>870856</xdr:colOff>
      <xdr:row>0</xdr:row>
      <xdr:rowOff>166287</xdr:rowOff>
    </xdr:from>
    <xdr:to>
      <xdr:col>4</xdr:col>
      <xdr:colOff>1564821</xdr:colOff>
      <xdr:row>3</xdr:row>
      <xdr:rowOff>30365</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58906" y="166287"/>
          <a:ext cx="2065565" cy="6070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40822</xdr:rowOff>
    </xdr:from>
    <xdr:to>
      <xdr:col>1</xdr:col>
      <xdr:colOff>189455</xdr:colOff>
      <xdr:row>3</xdr:row>
      <xdr:rowOff>85724</xdr:rowOff>
    </xdr:to>
    <xdr:pic>
      <xdr:nvPicPr>
        <xdr:cNvPr id="2" name="Imagen 1">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0822"/>
          <a:ext cx="1827755" cy="768802"/>
        </a:xfrm>
        <a:prstGeom prst="rect">
          <a:avLst/>
        </a:prstGeom>
      </xdr:spPr>
    </xdr:pic>
    <xdr:clientData/>
  </xdr:twoCellAnchor>
  <xdr:twoCellAnchor editAs="oneCell">
    <xdr:from>
      <xdr:col>1</xdr:col>
      <xdr:colOff>3456214</xdr:colOff>
      <xdr:row>0</xdr:row>
      <xdr:rowOff>27214</xdr:rowOff>
    </xdr:from>
    <xdr:to>
      <xdr:col>3</xdr:col>
      <xdr:colOff>40821</xdr:colOff>
      <xdr:row>3</xdr:row>
      <xdr:rowOff>95249</xdr:rowOff>
    </xdr:to>
    <xdr:pic>
      <xdr:nvPicPr>
        <xdr:cNvPr id="3" name="Imagen 2">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94514" y="27214"/>
          <a:ext cx="1601107" cy="7919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105367</xdr:colOff>
      <xdr:row>0</xdr:row>
      <xdr:rowOff>81643</xdr:rowOff>
    </xdr:from>
    <xdr:to>
      <xdr:col>2</xdr:col>
      <xdr:colOff>199572</xdr:colOff>
      <xdr:row>3</xdr:row>
      <xdr:rowOff>122463</xdr:rowOff>
    </xdr:to>
    <xdr:pic>
      <xdr:nvPicPr>
        <xdr:cNvPr id="2" name="Imagen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367" y="81643"/>
          <a:ext cx="1827755" cy="783770"/>
        </a:xfrm>
        <a:prstGeom prst="rect">
          <a:avLst/>
        </a:prstGeom>
      </xdr:spPr>
    </xdr:pic>
    <xdr:clientData/>
  </xdr:twoCellAnchor>
  <xdr:twoCellAnchor editAs="oneCell">
    <xdr:from>
      <xdr:col>3</xdr:col>
      <xdr:colOff>870856</xdr:colOff>
      <xdr:row>0</xdr:row>
      <xdr:rowOff>166287</xdr:rowOff>
    </xdr:from>
    <xdr:to>
      <xdr:col>4</xdr:col>
      <xdr:colOff>1564821</xdr:colOff>
      <xdr:row>3</xdr:row>
      <xdr:rowOff>30365</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58906" y="166287"/>
          <a:ext cx="2065565" cy="6070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105367</xdr:colOff>
      <xdr:row>0</xdr:row>
      <xdr:rowOff>81643</xdr:rowOff>
    </xdr:from>
    <xdr:to>
      <xdr:col>2</xdr:col>
      <xdr:colOff>199572</xdr:colOff>
      <xdr:row>3</xdr:row>
      <xdr:rowOff>122463</xdr:rowOff>
    </xdr:to>
    <xdr:pic>
      <xdr:nvPicPr>
        <xdr:cNvPr id="2" name="Imagen 1">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367" y="81643"/>
          <a:ext cx="1827755" cy="783770"/>
        </a:xfrm>
        <a:prstGeom prst="rect">
          <a:avLst/>
        </a:prstGeom>
      </xdr:spPr>
    </xdr:pic>
    <xdr:clientData/>
  </xdr:twoCellAnchor>
  <xdr:twoCellAnchor editAs="oneCell">
    <xdr:from>
      <xdr:col>3</xdr:col>
      <xdr:colOff>870856</xdr:colOff>
      <xdr:row>0</xdr:row>
      <xdr:rowOff>166287</xdr:rowOff>
    </xdr:from>
    <xdr:to>
      <xdr:col>4</xdr:col>
      <xdr:colOff>1564821</xdr:colOff>
      <xdr:row>3</xdr:row>
      <xdr:rowOff>30365</xdr:rowOff>
    </xdr:to>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58906" y="166287"/>
          <a:ext cx="2065565" cy="6070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105367</xdr:colOff>
      <xdr:row>0</xdr:row>
      <xdr:rowOff>81643</xdr:rowOff>
    </xdr:from>
    <xdr:to>
      <xdr:col>2</xdr:col>
      <xdr:colOff>199572</xdr:colOff>
      <xdr:row>3</xdr:row>
      <xdr:rowOff>122463</xdr:rowOff>
    </xdr:to>
    <xdr:pic>
      <xdr:nvPicPr>
        <xdr:cNvPr id="2" name="Imagen 1">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367" y="81643"/>
          <a:ext cx="1827755" cy="783770"/>
        </a:xfrm>
        <a:prstGeom prst="rect">
          <a:avLst/>
        </a:prstGeom>
      </xdr:spPr>
    </xdr:pic>
    <xdr:clientData/>
  </xdr:twoCellAnchor>
  <xdr:twoCellAnchor editAs="oneCell">
    <xdr:from>
      <xdr:col>3</xdr:col>
      <xdr:colOff>870856</xdr:colOff>
      <xdr:row>0</xdr:row>
      <xdr:rowOff>166287</xdr:rowOff>
    </xdr:from>
    <xdr:to>
      <xdr:col>4</xdr:col>
      <xdr:colOff>1564821</xdr:colOff>
      <xdr:row>3</xdr:row>
      <xdr:rowOff>30365</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58906" y="166287"/>
          <a:ext cx="2065565" cy="60702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A24" zoomScale="70" zoomScaleNormal="70" workbookViewId="0">
      <selection activeCell="V85" sqref="V85"/>
    </sheetView>
  </sheetViews>
  <sheetFormatPr baseColWidth="10" defaultRowHeight="10.5"/>
  <sheetData/>
  <pageMargins left="0.7" right="0.7" top="0.75" bottom="0.75" header="0.3" footer="0.3"/>
  <pageSetup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203"/>
  <sheetViews>
    <sheetView view="pageBreakPreview" topLeftCell="A187" zoomScale="64" zoomScaleNormal="70" zoomScaleSheetLayoutView="64" workbookViewId="0">
      <selection activeCell="H47" sqref="H47"/>
    </sheetView>
  </sheetViews>
  <sheetFormatPr baseColWidth="10" defaultColWidth="9.33203125" defaultRowHeight="10.5"/>
  <cols>
    <col min="1" max="1" width="9.33203125" style="86"/>
    <col min="2" max="2" width="21" style="91" customWidth="1"/>
    <col min="3" max="3" width="74.5" style="91" customWidth="1"/>
    <col min="4" max="4" width="24" style="93" customWidth="1"/>
    <col min="5" max="5" width="28.1640625" style="97" customWidth="1"/>
    <col min="6" max="6" width="23.6640625" style="90" customWidth="1"/>
    <col min="7" max="8" width="16.33203125" style="90" bestFit="1" customWidth="1"/>
    <col min="9" max="16384" width="9.33203125" style="86"/>
  </cols>
  <sheetData>
    <row r="1" spans="1:8" ht="13.9" customHeight="1">
      <c r="B1" s="87"/>
      <c r="C1" s="87"/>
      <c r="D1" s="88"/>
      <c r="E1" s="89"/>
    </row>
    <row r="2" spans="1:8" ht="13.9" customHeight="1">
      <c r="A2" s="399" t="s">
        <v>355</v>
      </c>
      <c r="B2" s="399"/>
      <c r="C2" s="399"/>
      <c r="D2" s="399"/>
      <c r="E2" s="399"/>
    </row>
    <row r="3" spans="1:8" ht="31.5" customHeight="1">
      <c r="A3" s="399"/>
      <c r="B3" s="399"/>
      <c r="C3" s="399"/>
      <c r="D3" s="399"/>
      <c r="E3" s="399"/>
      <c r="F3" s="208"/>
      <c r="G3" s="208"/>
    </row>
    <row r="4" spans="1:8" ht="13.9" customHeight="1" thickBot="1">
      <c r="C4" s="92"/>
      <c r="E4" s="94"/>
    </row>
    <row r="5" spans="1:8" ht="35.25" customHeight="1" thickBot="1">
      <c r="A5" s="400" t="s">
        <v>507</v>
      </c>
      <c r="B5" s="401"/>
      <c r="C5" s="401"/>
      <c r="D5" s="401"/>
      <c r="E5" s="402"/>
    </row>
    <row r="6" spans="1:8" ht="39.75" customHeight="1" thickBot="1">
      <c r="A6" s="403" t="s">
        <v>423</v>
      </c>
      <c r="B6" s="404"/>
      <c r="C6" s="405"/>
      <c r="D6" s="95" t="s">
        <v>0</v>
      </c>
      <c r="E6" s="96" t="s">
        <v>372</v>
      </c>
    </row>
    <row r="7" spans="1:8" ht="39.75" customHeight="1">
      <c r="A7" s="240"/>
      <c r="B7" s="240"/>
      <c r="C7" s="240"/>
      <c r="D7" s="100"/>
      <c r="E7" s="241"/>
    </row>
    <row r="8" spans="1:8" ht="39.75" customHeight="1">
      <c r="A8" s="422" t="s">
        <v>501</v>
      </c>
      <c r="B8" s="422"/>
      <c r="C8" s="422"/>
      <c r="D8" s="422"/>
      <c r="E8" s="422"/>
    </row>
    <row r="9" spans="1:8" ht="32.25" customHeight="1">
      <c r="B9" s="242">
        <v>1510</v>
      </c>
    </row>
    <row r="10" spans="1:8" s="126" customFormat="1" ht="27.75" customHeight="1">
      <c r="A10" s="243"/>
      <c r="B10" s="244"/>
      <c r="C10" s="245"/>
      <c r="D10" s="246"/>
      <c r="E10" s="247"/>
      <c r="F10" s="125"/>
      <c r="G10" s="125"/>
      <c r="H10" s="125"/>
    </row>
    <row r="11" spans="1:8" s="103" customFormat="1" ht="27.75" customHeight="1">
      <c r="A11" s="248"/>
      <c r="B11" s="249" t="s">
        <v>1</v>
      </c>
      <c r="C11" s="249" t="s">
        <v>2</v>
      </c>
      <c r="D11" s="216">
        <f>+D12+D15+D21+D29+D24</f>
        <v>13673700.41</v>
      </c>
      <c r="E11" s="217">
        <f>+E12+E15+E21+E29+E24</f>
        <v>0.80262086624218976</v>
      </c>
      <c r="F11" s="107">
        <v>7716852.6699999999</v>
      </c>
      <c r="G11" s="250"/>
      <c r="H11" s="107"/>
    </row>
    <row r="12" spans="1:8" s="103" customFormat="1" ht="27.75" customHeight="1">
      <c r="A12" s="248"/>
      <c r="B12" s="251" t="s">
        <v>3</v>
      </c>
      <c r="C12" s="251" t="s">
        <v>4</v>
      </c>
      <c r="D12" s="221">
        <f>+D13</f>
        <v>11972560.800000001</v>
      </c>
      <c r="E12" s="228">
        <f>+E13</f>
        <v>0.70276712464795654</v>
      </c>
      <c r="F12" s="218">
        <v>455193.44</v>
      </c>
      <c r="G12" s="107"/>
      <c r="H12" s="107"/>
    </row>
    <row r="13" spans="1:8" s="103" customFormat="1" ht="27.75" customHeight="1">
      <c r="A13" s="248"/>
      <c r="B13" s="180" t="s">
        <v>5</v>
      </c>
      <c r="C13" s="180" t="s">
        <v>6</v>
      </c>
      <c r="D13" s="225">
        <f>+D14</f>
        <v>11972560.800000001</v>
      </c>
      <c r="E13" s="226">
        <f>+E14</f>
        <v>0.70276712464795654</v>
      </c>
      <c r="F13" s="218">
        <f>SUM(F11:F12)</f>
        <v>8172046.1100000003</v>
      </c>
      <c r="G13" s="107"/>
      <c r="H13" s="107"/>
    </row>
    <row r="14" spans="1:8" s="103" customFormat="1" ht="27.75" customHeight="1">
      <c r="A14" s="248"/>
      <c r="B14" s="180" t="s">
        <v>7</v>
      </c>
      <c r="C14" s="180" t="s">
        <v>8</v>
      </c>
      <c r="D14" s="225">
        <v>11972560.800000001</v>
      </c>
      <c r="E14" s="226">
        <f>+D14/D201</f>
        <v>0.70276712464795654</v>
      </c>
      <c r="F14" s="223"/>
      <c r="G14" s="107"/>
      <c r="H14" s="107"/>
    </row>
    <row r="15" spans="1:8" s="103" customFormat="1" ht="27.75" customHeight="1">
      <c r="A15" s="248"/>
      <c r="B15" s="251" t="s">
        <v>9</v>
      </c>
      <c r="C15" s="251" t="s">
        <v>10</v>
      </c>
      <c r="D15" s="221">
        <f>+D16+D19</f>
        <v>1646139.61</v>
      </c>
      <c r="E15" s="228">
        <f>+E16+E19</f>
        <v>9.6625343551298454E-2</v>
      </c>
      <c r="F15" s="223"/>
      <c r="G15" s="107"/>
      <c r="H15" s="107"/>
    </row>
    <row r="16" spans="1:8" s="103" customFormat="1" ht="27.75" customHeight="1">
      <c r="A16" s="248"/>
      <c r="B16" s="180" t="s">
        <v>11</v>
      </c>
      <c r="C16" s="180" t="s">
        <v>12</v>
      </c>
      <c r="D16" s="225">
        <f>+D17+D18</f>
        <v>1056896.4100000001</v>
      </c>
      <c r="E16" s="226">
        <f>+E17+E18</f>
        <v>6.2037860029614367E-2</v>
      </c>
      <c r="F16" s="223"/>
      <c r="G16" s="107"/>
      <c r="H16" s="107"/>
    </row>
    <row r="17" spans="1:8" s="103" customFormat="1" ht="27.75" customHeight="1">
      <c r="A17" s="248"/>
      <c r="B17" s="180" t="s">
        <v>13</v>
      </c>
      <c r="C17" s="180" t="s">
        <v>14</v>
      </c>
      <c r="D17" s="225">
        <v>26901.37</v>
      </c>
      <c r="E17" s="226">
        <f>+D17/D201</f>
        <v>1.5790605501866232E-3</v>
      </c>
      <c r="F17" s="223"/>
      <c r="G17" s="107"/>
      <c r="H17" s="107"/>
    </row>
    <row r="18" spans="1:8" s="103" customFormat="1" ht="27.75" customHeight="1">
      <c r="A18" s="248"/>
      <c r="B18" s="180" t="s">
        <v>15</v>
      </c>
      <c r="C18" s="180" t="s">
        <v>16</v>
      </c>
      <c r="D18" s="225">
        <v>1029995.04</v>
      </c>
      <c r="E18" s="226">
        <f>+D18/D201</f>
        <v>6.0458799479427741E-2</v>
      </c>
      <c r="F18" s="223"/>
      <c r="G18" s="107"/>
      <c r="H18" s="107"/>
    </row>
    <row r="19" spans="1:8" s="103" customFormat="1" ht="27.75" customHeight="1">
      <c r="A19" s="248"/>
      <c r="B19" s="180" t="s">
        <v>17</v>
      </c>
      <c r="C19" s="180" t="s">
        <v>18</v>
      </c>
      <c r="D19" s="225">
        <f>+D20</f>
        <v>589243.19999999995</v>
      </c>
      <c r="E19" s="226">
        <f>+E20</f>
        <v>3.458748352168408E-2</v>
      </c>
      <c r="F19" s="223"/>
      <c r="G19" s="107"/>
      <c r="H19" s="107"/>
    </row>
    <row r="20" spans="1:8" s="103" customFormat="1" ht="27.75" customHeight="1">
      <c r="A20" s="248"/>
      <c r="B20" s="180" t="s">
        <v>19</v>
      </c>
      <c r="C20" s="180" t="s">
        <v>20</v>
      </c>
      <c r="D20" s="225">
        <v>589243.19999999995</v>
      </c>
      <c r="E20" s="226">
        <f>+D20/D201</f>
        <v>3.458748352168408E-2</v>
      </c>
      <c r="F20" s="223"/>
      <c r="G20" s="107"/>
      <c r="H20" s="107"/>
    </row>
    <row r="21" spans="1:8" s="103" customFormat="1" ht="27.75" customHeight="1">
      <c r="A21" s="248"/>
      <c r="B21" s="251" t="s">
        <v>21</v>
      </c>
      <c r="C21" s="251" t="s">
        <v>22</v>
      </c>
      <c r="D21" s="221">
        <f>+D22</f>
        <v>0</v>
      </c>
      <c r="E21" s="228">
        <f>+E22</f>
        <v>0</v>
      </c>
      <c r="F21" s="223"/>
      <c r="G21" s="107"/>
      <c r="H21" s="107"/>
    </row>
    <row r="22" spans="1:8" s="103" customFormat="1" ht="27.75" customHeight="1">
      <c r="A22" s="248"/>
      <c r="B22" s="180" t="s">
        <v>23</v>
      </c>
      <c r="C22" s="180" t="s">
        <v>24</v>
      </c>
      <c r="D22" s="225">
        <f>+D23</f>
        <v>0</v>
      </c>
      <c r="E22" s="226">
        <f>+E23</f>
        <v>0</v>
      </c>
      <c r="F22" s="223"/>
      <c r="G22" s="107"/>
      <c r="H22" s="107"/>
    </row>
    <row r="23" spans="1:8" s="103" customFormat="1" ht="27.75" customHeight="1">
      <c r="A23" s="248"/>
      <c r="B23" s="180" t="s">
        <v>25</v>
      </c>
      <c r="C23" s="180" t="s">
        <v>26</v>
      </c>
      <c r="D23" s="225">
        <v>0</v>
      </c>
      <c r="E23" s="226">
        <f>+D23/D201</f>
        <v>0</v>
      </c>
      <c r="F23" s="223"/>
      <c r="G23" s="107"/>
      <c r="H23" s="107"/>
    </row>
    <row r="24" spans="1:8" s="254" customFormat="1" ht="27.75" customHeight="1">
      <c r="A24" s="252"/>
      <c r="B24" s="251" t="s">
        <v>27</v>
      </c>
      <c r="C24" s="251" t="s">
        <v>28</v>
      </c>
      <c r="D24" s="221">
        <f>+D25+D27</f>
        <v>0</v>
      </c>
      <c r="E24" s="222">
        <f>+E25+E27</f>
        <v>0</v>
      </c>
      <c r="F24" s="253"/>
      <c r="G24" s="227"/>
      <c r="H24" s="227"/>
    </row>
    <row r="25" spans="1:8" s="103" customFormat="1" ht="27.75" customHeight="1">
      <c r="A25" s="248"/>
      <c r="B25" s="180" t="s">
        <v>29</v>
      </c>
      <c r="C25" s="180" t="s">
        <v>30</v>
      </c>
      <c r="D25" s="225">
        <f>+D26</f>
        <v>0</v>
      </c>
      <c r="E25" s="255">
        <f>+E26</f>
        <v>0</v>
      </c>
      <c r="F25" s="223"/>
      <c r="G25" s="107"/>
      <c r="H25" s="107"/>
    </row>
    <row r="26" spans="1:8" s="103" customFormat="1" ht="27.75" customHeight="1">
      <c r="A26" s="248"/>
      <c r="B26" s="180" t="s">
        <v>31</v>
      </c>
      <c r="C26" s="180" t="s">
        <v>32</v>
      </c>
      <c r="D26" s="225">
        <v>0</v>
      </c>
      <c r="E26" s="226">
        <f>+D26/D201</f>
        <v>0</v>
      </c>
      <c r="F26" s="223"/>
      <c r="G26" s="107"/>
      <c r="H26" s="107"/>
    </row>
    <row r="27" spans="1:8" s="103" customFormat="1" ht="27.75" customHeight="1">
      <c r="A27" s="248"/>
      <c r="B27" s="129">
        <v>15900</v>
      </c>
      <c r="C27" s="180" t="s">
        <v>28</v>
      </c>
      <c r="D27" s="225">
        <f>+D28</f>
        <v>0</v>
      </c>
      <c r="E27" s="255">
        <f>+E28</f>
        <v>0</v>
      </c>
      <c r="F27" s="223"/>
      <c r="G27" s="107"/>
      <c r="H27" s="107"/>
    </row>
    <row r="28" spans="1:8" s="103" customFormat="1" ht="27.75" customHeight="1">
      <c r="A28" s="248"/>
      <c r="B28" s="129">
        <v>15901</v>
      </c>
      <c r="C28" s="180" t="s">
        <v>28</v>
      </c>
      <c r="D28" s="225">
        <v>0</v>
      </c>
      <c r="E28" s="226">
        <f>+D28/D201</f>
        <v>0</v>
      </c>
      <c r="F28" s="223"/>
      <c r="G28" s="107"/>
      <c r="H28" s="107"/>
    </row>
    <row r="29" spans="1:8" s="103" customFormat="1" ht="27.75" customHeight="1">
      <c r="A29" s="248"/>
      <c r="B29" s="128">
        <v>16000</v>
      </c>
      <c r="C29" s="128" t="s">
        <v>356</v>
      </c>
      <c r="D29" s="256">
        <f>+D30</f>
        <v>55000</v>
      </c>
      <c r="E29" s="228">
        <f>+E30</f>
        <v>3.2283980429347755E-3</v>
      </c>
      <c r="F29" s="223"/>
      <c r="G29" s="107"/>
      <c r="H29" s="107"/>
    </row>
    <row r="30" spans="1:8" s="103" customFormat="1" ht="27.75" customHeight="1">
      <c r="A30" s="248"/>
      <c r="B30" s="129">
        <v>16100</v>
      </c>
      <c r="C30" s="180" t="s">
        <v>357</v>
      </c>
      <c r="D30" s="225">
        <f>+D31</f>
        <v>55000</v>
      </c>
      <c r="E30" s="226">
        <f>+E31</f>
        <v>3.2283980429347755E-3</v>
      </c>
      <c r="F30" s="223"/>
      <c r="G30" s="107"/>
      <c r="H30" s="107"/>
    </row>
    <row r="31" spans="1:8" s="103" customFormat="1" ht="27.75" customHeight="1">
      <c r="A31" s="248"/>
      <c r="B31" s="129">
        <v>16101</v>
      </c>
      <c r="C31" s="180" t="s">
        <v>358</v>
      </c>
      <c r="D31" s="225">
        <v>55000</v>
      </c>
      <c r="E31" s="226">
        <f>+D31/D201</f>
        <v>3.2283980429347755E-3</v>
      </c>
      <c r="F31" s="223"/>
      <c r="G31" s="107"/>
      <c r="H31" s="107"/>
    </row>
    <row r="32" spans="1:8" s="103" customFormat="1" ht="27.75" customHeight="1">
      <c r="A32" s="248"/>
      <c r="B32" s="249" t="s">
        <v>33</v>
      </c>
      <c r="C32" s="249" t="s">
        <v>34</v>
      </c>
      <c r="D32" s="216">
        <f>+D33+D53+D56+D72+D77+D80+D85</f>
        <v>1453429.6</v>
      </c>
      <c r="E32" s="217">
        <f>+E33+E53+E56+E72+E77+E80+E85</f>
        <v>8.5313623203335881E-2</v>
      </c>
      <c r="F32" s="223"/>
      <c r="G32" s="107"/>
      <c r="H32" s="107"/>
    </row>
    <row r="33" spans="1:8" s="103" customFormat="1" ht="27.75" customHeight="1">
      <c r="A33" s="248"/>
      <c r="B33" s="251" t="s">
        <v>35</v>
      </c>
      <c r="C33" s="251" t="s">
        <v>36</v>
      </c>
      <c r="D33" s="221">
        <f>+D34+D38+D40+D42+D44+D47+D50</f>
        <v>566759.02</v>
      </c>
      <c r="E33" s="222">
        <f>+E34+E38+E40+E42+E44+E47+E50</f>
        <v>3.3267703836066025E-2</v>
      </c>
      <c r="F33" s="223"/>
      <c r="G33" s="107"/>
      <c r="H33" s="107"/>
    </row>
    <row r="34" spans="1:8" s="103" customFormat="1" ht="27.75" customHeight="1">
      <c r="A34" s="248"/>
      <c r="B34" s="180" t="s">
        <v>37</v>
      </c>
      <c r="C34" s="180" t="s">
        <v>38</v>
      </c>
      <c r="D34" s="225">
        <f>+D35+D36+D37</f>
        <v>160159.01999999999</v>
      </c>
      <c r="E34" s="226">
        <f>+E35+E36+E37</f>
        <v>9.4010375768427551E-3</v>
      </c>
      <c r="F34" s="223"/>
      <c r="G34" s="107"/>
      <c r="H34" s="107"/>
    </row>
    <row r="35" spans="1:8" s="126" customFormat="1" ht="27.75" customHeight="1">
      <c r="A35" s="243"/>
      <c r="B35" s="257" t="s">
        <v>39</v>
      </c>
      <c r="C35" s="257" t="s">
        <v>40</v>
      </c>
      <c r="D35" s="225">
        <f>172500-145000</f>
        <v>27500</v>
      </c>
      <c r="E35" s="255">
        <f>+D35/D201</f>
        <v>1.6141990214673877E-3</v>
      </c>
      <c r="F35" s="258"/>
      <c r="G35" s="125"/>
      <c r="H35" s="125"/>
    </row>
    <row r="36" spans="1:8" s="103" customFormat="1" ht="27.75" customHeight="1">
      <c r="A36" s="248"/>
      <c r="B36" s="257" t="s">
        <v>41</v>
      </c>
      <c r="C36" s="180" t="s">
        <v>42</v>
      </c>
      <c r="D36" s="225">
        <v>132659.01999999999</v>
      </c>
      <c r="E36" s="226">
        <f>+D36/D201</f>
        <v>7.7868385553753671E-3</v>
      </c>
      <c r="F36" s="223"/>
      <c r="G36" s="107"/>
      <c r="H36" s="107"/>
    </row>
    <row r="37" spans="1:8" s="103" customFormat="1" ht="27.75" customHeight="1">
      <c r="A37" s="248"/>
      <c r="B37" s="180" t="s">
        <v>43</v>
      </c>
      <c r="C37" s="180" t="s">
        <v>44</v>
      </c>
      <c r="D37" s="225">
        <v>0</v>
      </c>
      <c r="E37" s="226">
        <f>+D37/D201</f>
        <v>0</v>
      </c>
      <c r="F37" s="223"/>
      <c r="G37" s="107"/>
      <c r="H37" s="107"/>
    </row>
    <row r="38" spans="1:8" s="103" customFormat="1" ht="27.75" customHeight="1">
      <c r="A38" s="248"/>
      <c r="B38" s="180" t="s">
        <v>45</v>
      </c>
      <c r="C38" s="180" t="s">
        <v>46</v>
      </c>
      <c r="D38" s="225">
        <f>+D39</f>
        <v>153000</v>
      </c>
      <c r="E38" s="226">
        <f>+E39</f>
        <v>8.9808163739821933E-3</v>
      </c>
      <c r="F38" s="223"/>
      <c r="G38" s="107"/>
      <c r="H38" s="107"/>
    </row>
    <row r="39" spans="1:8" s="103" customFormat="1" ht="27.75" customHeight="1">
      <c r="A39" s="248"/>
      <c r="B39" s="180" t="s">
        <v>47</v>
      </c>
      <c r="C39" s="180" t="s">
        <v>48</v>
      </c>
      <c r="D39" s="225">
        <v>153000</v>
      </c>
      <c r="E39" s="226">
        <f>+D39/D201</f>
        <v>8.9808163739821933E-3</v>
      </c>
      <c r="F39" s="223"/>
      <c r="G39" s="107"/>
      <c r="H39" s="107"/>
    </row>
    <row r="40" spans="1:8" s="103" customFormat="1" ht="27.75" customHeight="1">
      <c r="A40" s="248"/>
      <c r="B40" s="180" t="s">
        <v>49</v>
      </c>
      <c r="C40" s="180" t="s">
        <v>50</v>
      </c>
      <c r="D40" s="225">
        <f>+D41</f>
        <v>0</v>
      </c>
      <c r="E40" s="226">
        <f>+E41:E41</f>
        <v>0</v>
      </c>
      <c r="F40" s="223"/>
      <c r="G40" s="107"/>
      <c r="H40" s="107"/>
    </row>
    <row r="41" spans="1:8" s="103" customFormat="1" ht="27.75" customHeight="1">
      <c r="A41" s="248"/>
      <c r="B41" s="180" t="s">
        <v>51</v>
      </c>
      <c r="C41" s="180" t="s">
        <v>52</v>
      </c>
      <c r="D41" s="225">
        <v>0</v>
      </c>
      <c r="E41" s="226">
        <f>+D41/D201</f>
        <v>0</v>
      </c>
      <c r="F41" s="223"/>
      <c r="G41" s="107"/>
      <c r="H41" s="107"/>
    </row>
    <row r="42" spans="1:8" s="103" customFormat="1" ht="27.75" customHeight="1">
      <c r="A42" s="248"/>
      <c r="B42" s="180" t="s">
        <v>53</v>
      </c>
      <c r="C42" s="180" t="s">
        <v>54</v>
      </c>
      <c r="D42" s="225">
        <f>+D43</f>
        <v>95000</v>
      </c>
      <c r="E42" s="226">
        <f>+E43</f>
        <v>5.5763238923418846E-3</v>
      </c>
      <c r="F42" s="223"/>
      <c r="G42" s="107"/>
      <c r="H42" s="107"/>
    </row>
    <row r="43" spans="1:8" s="103" customFormat="1" ht="27.75" customHeight="1">
      <c r="A43" s="248"/>
      <c r="B43" s="180" t="s">
        <v>55</v>
      </c>
      <c r="C43" s="180" t="s">
        <v>56</v>
      </c>
      <c r="D43" s="225">
        <v>95000</v>
      </c>
      <c r="E43" s="226">
        <f>+D43/D201</f>
        <v>5.5763238923418846E-3</v>
      </c>
      <c r="F43" s="223"/>
      <c r="G43" s="107"/>
      <c r="H43" s="107"/>
    </row>
    <row r="44" spans="1:8" s="103" customFormat="1" ht="27.75" customHeight="1">
      <c r="A44" s="248"/>
      <c r="B44" s="180" t="s">
        <v>57</v>
      </c>
      <c r="C44" s="180" t="s">
        <v>58</v>
      </c>
      <c r="D44" s="225">
        <f>+D45+D46</f>
        <v>8600</v>
      </c>
      <c r="E44" s="226">
        <f>+E45+E46</f>
        <v>5.0480405762252847E-4</v>
      </c>
      <c r="F44" s="223"/>
      <c r="G44" s="107"/>
      <c r="H44" s="107"/>
    </row>
    <row r="45" spans="1:8" s="103" customFormat="1" ht="27.75" customHeight="1">
      <c r="A45" s="248"/>
      <c r="B45" s="180" t="s">
        <v>59</v>
      </c>
      <c r="C45" s="180" t="s">
        <v>60</v>
      </c>
      <c r="D45" s="225">
        <v>8600</v>
      </c>
      <c r="E45" s="226">
        <f>+D45/D201</f>
        <v>5.0480405762252847E-4</v>
      </c>
      <c r="F45" s="223"/>
      <c r="G45" s="107"/>
      <c r="H45" s="107"/>
    </row>
    <row r="46" spans="1:8" s="103" customFormat="1" ht="27.75" customHeight="1">
      <c r="A46" s="248"/>
      <c r="B46" s="180" t="s">
        <v>432</v>
      </c>
      <c r="C46" s="180" t="s">
        <v>129</v>
      </c>
      <c r="D46" s="225">
        <v>0</v>
      </c>
      <c r="E46" s="226">
        <f>+D46/D201</f>
        <v>0</v>
      </c>
      <c r="F46" s="223"/>
      <c r="G46" s="107"/>
      <c r="H46" s="107"/>
    </row>
    <row r="47" spans="1:8" s="103" customFormat="1" ht="27.75" customHeight="1">
      <c r="A47" s="248"/>
      <c r="B47" s="180" t="s">
        <v>61</v>
      </c>
      <c r="C47" s="180" t="s">
        <v>62</v>
      </c>
      <c r="D47" s="225">
        <f>+D48+D49</f>
        <v>150000</v>
      </c>
      <c r="E47" s="226">
        <f>+E48+E49</f>
        <v>8.8047219352766597E-3</v>
      </c>
      <c r="F47" s="223"/>
      <c r="G47" s="107"/>
      <c r="H47" s="107"/>
    </row>
    <row r="48" spans="1:8" s="103" customFormat="1" ht="27.75" customHeight="1">
      <c r="A48" s="248"/>
      <c r="B48" s="180" t="s">
        <v>63</v>
      </c>
      <c r="C48" s="180" t="s">
        <v>64</v>
      </c>
      <c r="D48" s="225">
        <v>150000</v>
      </c>
      <c r="E48" s="226">
        <f>+D48/D201</f>
        <v>8.8047219352766597E-3</v>
      </c>
      <c r="F48" s="223"/>
      <c r="G48" s="107"/>
      <c r="H48" s="107"/>
    </row>
    <row r="49" spans="1:8" s="103" customFormat="1" ht="27.75" customHeight="1">
      <c r="A49" s="248"/>
      <c r="B49" s="180" t="s">
        <v>433</v>
      </c>
      <c r="C49" s="180" t="s">
        <v>434</v>
      </c>
      <c r="D49" s="225">
        <v>0</v>
      </c>
      <c r="E49" s="226">
        <f>+D49/D201</f>
        <v>0</v>
      </c>
      <c r="F49" s="223"/>
      <c r="G49" s="107"/>
      <c r="H49" s="107"/>
    </row>
    <row r="50" spans="1:8" s="103" customFormat="1" ht="27.75" customHeight="1">
      <c r="A50" s="248"/>
      <c r="B50" s="180" t="s">
        <v>65</v>
      </c>
      <c r="C50" s="180" t="s">
        <v>66</v>
      </c>
      <c r="D50" s="225">
        <f>+D51+D52</f>
        <v>0</v>
      </c>
      <c r="E50" s="226">
        <f>+E51+E52</f>
        <v>0</v>
      </c>
      <c r="F50" s="223"/>
      <c r="G50" s="107"/>
      <c r="H50" s="107"/>
    </row>
    <row r="51" spans="1:8" s="103" customFormat="1" ht="27.75" customHeight="1">
      <c r="A51" s="248"/>
      <c r="B51" s="180" t="s">
        <v>67</v>
      </c>
      <c r="C51" s="180" t="s">
        <v>68</v>
      </c>
      <c r="D51" s="225">
        <v>0</v>
      </c>
      <c r="E51" s="226">
        <f>+D51/D201</f>
        <v>0</v>
      </c>
      <c r="F51" s="223"/>
      <c r="G51" s="107"/>
      <c r="H51" s="107"/>
    </row>
    <row r="52" spans="1:8" s="103" customFormat="1" ht="27.75" customHeight="1">
      <c r="A52" s="248"/>
      <c r="B52" s="180" t="s">
        <v>69</v>
      </c>
      <c r="C52" s="180" t="s">
        <v>70</v>
      </c>
      <c r="D52" s="225">
        <v>0</v>
      </c>
      <c r="E52" s="226">
        <f>+D52/D201</f>
        <v>0</v>
      </c>
      <c r="F52" s="223"/>
      <c r="G52" s="107"/>
      <c r="H52" s="107"/>
    </row>
    <row r="53" spans="1:8" s="103" customFormat="1" ht="27.75" customHeight="1">
      <c r="A53" s="248"/>
      <c r="B53" s="251" t="s">
        <v>71</v>
      </c>
      <c r="C53" s="251" t="s">
        <v>72</v>
      </c>
      <c r="D53" s="221">
        <f>+D54</f>
        <v>7000</v>
      </c>
      <c r="E53" s="228">
        <f>+E54</f>
        <v>4.1088702364624411E-4</v>
      </c>
      <c r="F53" s="223"/>
      <c r="G53" s="107"/>
      <c r="H53" s="107"/>
    </row>
    <row r="54" spans="1:8" s="103" customFormat="1" ht="27.75" customHeight="1">
      <c r="A54" s="248"/>
      <c r="B54" s="180" t="s">
        <v>73</v>
      </c>
      <c r="C54" s="180" t="s">
        <v>74</v>
      </c>
      <c r="D54" s="225">
        <f>+D55</f>
        <v>7000</v>
      </c>
      <c r="E54" s="226">
        <f>+E55</f>
        <v>4.1088702364624411E-4</v>
      </c>
      <c r="F54" s="223"/>
      <c r="G54" s="107"/>
      <c r="H54" s="107"/>
    </row>
    <row r="55" spans="1:8" s="103" customFormat="1" ht="27.75" customHeight="1">
      <c r="A55" s="248"/>
      <c r="B55" s="180" t="s">
        <v>75</v>
      </c>
      <c r="C55" s="180" t="s">
        <v>76</v>
      </c>
      <c r="D55" s="225">
        <v>7000</v>
      </c>
      <c r="E55" s="226">
        <f>+D55/D201</f>
        <v>4.1088702364624411E-4</v>
      </c>
      <c r="F55" s="223"/>
      <c r="G55" s="107"/>
      <c r="H55" s="107"/>
    </row>
    <row r="56" spans="1:8" s="103" customFormat="1" ht="27.75" customHeight="1">
      <c r="A56" s="248"/>
      <c r="B56" s="251" t="s">
        <v>81</v>
      </c>
      <c r="C56" s="251" t="s">
        <v>82</v>
      </c>
      <c r="D56" s="221">
        <f>+D57+D59+D61+D64+D67+D70</f>
        <v>142900</v>
      </c>
      <c r="E56" s="228">
        <f>+E57+E59+E61+E64+E67+E70</f>
        <v>8.387965097006898E-3</v>
      </c>
      <c r="F56" s="223"/>
      <c r="G56" s="107"/>
      <c r="H56" s="107"/>
    </row>
    <row r="57" spans="1:8" s="103" customFormat="1" ht="27.75" customHeight="1">
      <c r="A57" s="248"/>
      <c r="B57" s="180" t="s">
        <v>83</v>
      </c>
      <c r="C57" s="180" t="s">
        <v>84</v>
      </c>
      <c r="D57" s="225">
        <f>+D58</f>
        <v>0</v>
      </c>
      <c r="E57" s="226">
        <f>+E58</f>
        <v>0</v>
      </c>
      <c r="F57" s="223"/>
      <c r="G57" s="107"/>
      <c r="H57" s="107"/>
    </row>
    <row r="58" spans="1:8" s="103" customFormat="1" ht="27.75" customHeight="1">
      <c r="A58" s="248"/>
      <c r="B58" s="180" t="s">
        <v>85</v>
      </c>
      <c r="C58" s="180" t="s">
        <v>86</v>
      </c>
      <c r="D58" s="225">
        <v>0</v>
      </c>
      <c r="E58" s="226">
        <f>+D58/D201</f>
        <v>0</v>
      </c>
      <c r="F58" s="223"/>
      <c r="G58" s="107"/>
      <c r="H58" s="107"/>
    </row>
    <row r="59" spans="1:8" s="103" customFormat="1" ht="27.75" customHeight="1">
      <c r="A59" s="248"/>
      <c r="B59" s="180" t="s">
        <v>87</v>
      </c>
      <c r="C59" s="180" t="s">
        <v>88</v>
      </c>
      <c r="D59" s="225">
        <f>+D60</f>
        <v>0</v>
      </c>
      <c r="E59" s="226">
        <f>+E60</f>
        <v>0</v>
      </c>
      <c r="F59" s="223"/>
      <c r="G59" s="107"/>
      <c r="H59" s="107"/>
    </row>
    <row r="60" spans="1:8" s="103" customFormat="1" ht="27.75" customHeight="1">
      <c r="A60" s="248"/>
      <c r="B60" s="180" t="s">
        <v>89</v>
      </c>
      <c r="C60" s="180" t="s">
        <v>88</v>
      </c>
      <c r="D60" s="225">
        <v>0</v>
      </c>
      <c r="E60" s="226">
        <f>+D60/D201</f>
        <v>0</v>
      </c>
      <c r="F60" s="223"/>
      <c r="G60" s="107"/>
      <c r="H60" s="107"/>
    </row>
    <row r="61" spans="1:8" s="103" customFormat="1" ht="27.75" customHeight="1">
      <c r="A61" s="248"/>
      <c r="B61" s="180" t="s">
        <v>90</v>
      </c>
      <c r="C61" s="180" t="s">
        <v>91</v>
      </c>
      <c r="D61" s="225">
        <f>+D62+D63</f>
        <v>142900</v>
      </c>
      <c r="E61" s="226">
        <f>+E62+E63</f>
        <v>8.387965097006898E-3</v>
      </c>
      <c r="F61" s="223"/>
      <c r="G61" s="107"/>
      <c r="H61" s="107"/>
    </row>
    <row r="62" spans="1:8" s="103" customFormat="1" ht="27.75" customHeight="1">
      <c r="A62" s="248"/>
      <c r="B62" s="180" t="s">
        <v>92</v>
      </c>
      <c r="C62" s="180" t="s">
        <v>93</v>
      </c>
      <c r="D62" s="225">
        <f>280000-137100</f>
        <v>142900</v>
      </c>
      <c r="E62" s="226">
        <f>+D62/D201</f>
        <v>8.387965097006898E-3</v>
      </c>
      <c r="F62" s="223"/>
      <c r="G62" s="107"/>
      <c r="H62" s="107"/>
    </row>
    <row r="63" spans="1:8" s="103" customFormat="1" ht="27.75" customHeight="1">
      <c r="A63" s="248"/>
      <c r="B63" s="180" t="s">
        <v>94</v>
      </c>
      <c r="C63" s="180" t="s">
        <v>95</v>
      </c>
      <c r="D63" s="225">
        <v>0</v>
      </c>
      <c r="E63" s="226">
        <f>+D63/D201</f>
        <v>0</v>
      </c>
      <c r="F63" s="223"/>
      <c r="G63" s="107"/>
      <c r="H63" s="107"/>
    </row>
    <row r="64" spans="1:8" s="103" customFormat="1" ht="27.75" customHeight="1">
      <c r="A64" s="248"/>
      <c r="B64" s="180" t="s">
        <v>96</v>
      </c>
      <c r="C64" s="180" t="s">
        <v>97</v>
      </c>
      <c r="D64" s="225">
        <f>+D65+D66</f>
        <v>0</v>
      </c>
      <c r="E64" s="226">
        <f>+E65+E66</f>
        <v>0</v>
      </c>
      <c r="F64" s="223"/>
      <c r="G64" s="107"/>
      <c r="H64" s="107"/>
    </row>
    <row r="65" spans="1:8" s="103" customFormat="1" ht="27.75" customHeight="1">
      <c r="A65" s="248"/>
      <c r="B65" s="180" t="s">
        <v>98</v>
      </c>
      <c r="C65" s="180" t="s">
        <v>99</v>
      </c>
      <c r="D65" s="225">
        <v>0</v>
      </c>
      <c r="E65" s="226">
        <f>+D65/D201</f>
        <v>0</v>
      </c>
      <c r="F65" s="223"/>
      <c r="G65" s="107"/>
      <c r="H65" s="107"/>
    </row>
    <row r="66" spans="1:8" s="103" customFormat="1" ht="27.75" customHeight="1">
      <c r="A66" s="248"/>
      <c r="B66" s="180" t="s">
        <v>435</v>
      </c>
      <c r="C66" s="180" t="s">
        <v>436</v>
      </c>
      <c r="D66" s="225">
        <v>0</v>
      </c>
      <c r="E66" s="226">
        <f>+D66/D201</f>
        <v>0</v>
      </c>
      <c r="F66" s="223"/>
      <c r="G66" s="107"/>
      <c r="H66" s="107"/>
    </row>
    <row r="67" spans="1:8" s="103" customFormat="1" ht="27.75" customHeight="1">
      <c r="A67" s="248"/>
      <c r="B67" s="180" t="s">
        <v>100</v>
      </c>
      <c r="C67" s="180" t="s">
        <v>101</v>
      </c>
      <c r="D67" s="225">
        <f>+D68+D69</f>
        <v>0</v>
      </c>
      <c r="E67" s="226">
        <f>+E68+E69</f>
        <v>0</v>
      </c>
      <c r="F67" s="223"/>
      <c r="G67" s="107"/>
      <c r="H67" s="107"/>
    </row>
    <row r="68" spans="1:8" s="103" customFormat="1" ht="27.75" customHeight="1">
      <c r="A68" s="248"/>
      <c r="B68" s="180" t="s">
        <v>102</v>
      </c>
      <c r="C68" s="180" t="s">
        <v>103</v>
      </c>
      <c r="D68" s="225">
        <v>0</v>
      </c>
      <c r="E68" s="226">
        <f>+D68/D201</f>
        <v>0</v>
      </c>
      <c r="F68" s="223"/>
      <c r="G68" s="107"/>
      <c r="H68" s="107"/>
    </row>
    <row r="69" spans="1:8" s="103" customFormat="1" ht="27.75" customHeight="1">
      <c r="A69" s="248"/>
      <c r="B69" s="180" t="s">
        <v>104</v>
      </c>
      <c r="C69" s="180" t="s">
        <v>105</v>
      </c>
      <c r="D69" s="225">
        <v>0</v>
      </c>
      <c r="E69" s="226">
        <f>+D69/D201</f>
        <v>0</v>
      </c>
      <c r="F69" s="223"/>
      <c r="G69" s="107"/>
      <c r="H69" s="107"/>
    </row>
    <row r="70" spans="1:8" s="103" customFormat="1" ht="27.75" customHeight="1">
      <c r="A70" s="248"/>
      <c r="B70" s="180" t="s">
        <v>106</v>
      </c>
      <c r="C70" s="180" t="s">
        <v>107</v>
      </c>
      <c r="D70" s="225">
        <f>+D71</f>
        <v>0</v>
      </c>
      <c r="E70" s="226">
        <f>+E71</f>
        <v>0</v>
      </c>
      <c r="F70" s="223"/>
      <c r="G70" s="107"/>
      <c r="H70" s="107"/>
    </row>
    <row r="71" spans="1:8" s="103" customFormat="1" ht="27.75" customHeight="1">
      <c r="A71" s="248"/>
      <c r="B71" s="180" t="s">
        <v>108</v>
      </c>
      <c r="C71" s="180" t="s">
        <v>109</v>
      </c>
      <c r="D71" s="225">
        <v>0</v>
      </c>
      <c r="E71" s="226">
        <f>+D71/D201</f>
        <v>0</v>
      </c>
      <c r="F71" s="223"/>
      <c r="G71" s="107"/>
      <c r="H71" s="107"/>
    </row>
    <row r="72" spans="1:8" s="103" customFormat="1" ht="27.75" customHeight="1">
      <c r="A72" s="248"/>
      <c r="B72" s="251" t="s">
        <v>110</v>
      </c>
      <c r="C72" s="251" t="s">
        <v>111</v>
      </c>
      <c r="D72" s="221">
        <f>+D73+D75</f>
        <v>0</v>
      </c>
      <c r="E72" s="228">
        <f>+E73+E75</f>
        <v>0</v>
      </c>
      <c r="F72" s="223"/>
      <c r="G72" s="107"/>
      <c r="H72" s="107"/>
    </row>
    <row r="73" spans="1:8" s="103" customFormat="1" ht="27.75" customHeight="1">
      <c r="A73" s="248"/>
      <c r="B73" s="180" t="s">
        <v>112</v>
      </c>
      <c r="C73" s="180" t="s">
        <v>113</v>
      </c>
      <c r="D73" s="225">
        <f>+D74</f>
        <v>0</v>
      </c>
      <c r="E73" s="226">
        <f>+E74</f>
        <v>0</v>
      </c>
      <c r="F73" s="223"/>
      <c r="G73" s="107"/>
      <c r="H73" s="107"/>
    </row>
    <row r="74" spans="1:8" s="103" customFormat="1" ht="27.75" customHeight="1">
      <c r="A74" s="248"/>
      <c r="B74" s="180" t="s">
        <v>114</v>
      </c>
      <c r="C74" s="180" t="s">
        <v>113</v>
      </c>
      <c r="D74" s="225">
        <v>0</v>
      </c>
      <c r="E74" s="226">
        <f>+D74/D201</f>
        <v>0</v>
      </c>
      <c r="F74" s="223"/>
      <c r="G74" s="107"/>
      <c r="H74" s="107"/>
    </row>
    <row r="75" spans="1:8" s="103" customFormat="1" ht="27.75" customHeight="1">
      <c r="A75" s="248"/>
      <c r="B75" s="180" t="s">
        <v>115</v>
      </c>
      <c r="C75" s="180" t="s">
        <v>116</v>
      </c>
      <c r="D75" s="225">
        <f>+D76</f>
        <v>0</v>
      </c>
      <c r="E75" s="226">
        <f>+E76</f>
        <v>0</v>
      </c>
      <c r="F75" s="223"/>
      <c r="G75" s="107"/>
      <c r="H75" s="107"/>
    </row>
    <row r="76" spans="1:8" s="103" customFormat="1" ht="27.75" customHeight="1">
      <c r="A76" s="248"/>
      <c r="B76" s="180" t="s">
        <v>117</v>
      </c>
      <c r="C76" s="180" t="s">
        <v>118</v>
      </c>
      <c r="D76" s="225">
        <v>0</v>
      </c>
      <c r="E76" s="226">
        <f>+D76/D201</f>
        <v>0</v>
      </c>
      <c r="F76" s="223"/>
      <c r="G76" s="107"/>
      <c r="H76" s="107"/>
    </row>
    <row r="77" spans="1:8" s="103" customFormat="1" ht="27.75" customHeight="1">
      <c r="A77" s="248"/>
      <c r="B77" s="251" t="s">
        <v>119</v>
      </c>
      <c r="C77" s="251" t="s">
        <v>120</v>
      </c>
      <c r="D77" s="221">
        <f>+D78</f>
        <v>726770.58</v>
      </c>
      <c r="E77" s="228">
        <f>+E78</f>
        <v>4.2660085784264938E-2</v>
      </c>
      <c r="F77" s="223"/>
      <c r="G77" s="107"/>
      <c r="H77" s="107"/>
    </row>
    <row r="78" spans="1:8" s="103" customFormat="1" ht="27.75" customHeight="1">
      <c r="A78" s="248"/>
      <c r="B78" s="180" t="s">
        <v>121</v>
      </c>
      <c r="C78" s="180" t="s">
        <v>120</v>
      </c>
      <c r="D78" s="225">
        <f>+D79</f>
        <v>726770.58</v>
      </c>
      <c r="E78" s="226">
        <f>+E79</f>
        <v>4.2660085784264938E-2</v>
      </c>
      <c r="F78" s="223"/>
      <c r="G78" s="107"/>
      <c r="H78" s="107"/>
    </row>
    <row r="79" spans="1:8" s="103" customFormat="1" ht="27.75" customHeight="1">
      <c r="A79" s="248"/>
      <c r="B79" s="180" t="s">
        <v>123</v>
      </c>
      <c r="C79" s="180" t="s">
        <v>120</v>
      </c>
      <c r="D79" s="225">
        <v>726770.58</v>
      </c>
      <c r="E79" s="226">
        <f>+D79/D201</f>
        <v>4.2660085784264938E-2</v>
      </c>
      <c r="F79" s="223"/>
      <c r="G79" s="107"/>
      <c r="H79" s="107"/>
    </row>
    <row r="80" spans="1:8" s="103" customFormat="1" ht="27.75" customHeight="1">
      <c r="A80" s="248"/>
      <c r="B80" s="251" t="s">
        <v>124</v>
      </c>
      <c r="C80" s="251" t="s">
        <v>125</v>
      </c>
      <c r="D80" s="221">
        <f>+D81+D83</f>
        <v>0</v>
      </c>
      <c r="E80" s="228">
        <f>+E81+E83</f>
        <v>0</v>
      </c>
      <c r="F80" s="223"/>
      <c r="G80" s="107"/>
      <c r="H80" s="107"/>
    </row>
    <row r="81" spans="1:8" s="103" customFormat="1" ht="27.75" customHeight="1">
      <c r="A81" s="248"/>
      <c r="B81" s="180" t="s">
        <v>126</v>
      </c>
      <c r="C81" s="180" t="s">
        <v>127</v>
      </c>
      <c r="D81" s="225">
        <f>+D82</f>
        <v>0</v>
      </c>
      <c r="E81" s="226">
        <f>+E82</f>
        <v>0</v>
      </c>
      <c r="F81" s="223"/>
      <c r="G81" s="107"/>
      <c r="H81" s="107"/>
    </row>
    <row r="82" spans="1:8" s="103" customFormat="1" ht="27.75" customHeight="1">
      <c r="A82" s="248"/>
      <c r="B82" s="180" t="s">
        <v>128</v>
      </c>
      <c r="C82" s="180" t="s">
        <v>129</v>
      </c>
      <c r="D82" s="225">
        <v>0</v>
      </c>
      <c r="E82" s="226">
        <f>+D82/D201</f>
        <v>0</v>
      </c>
      <c r="F82" s="223"/>
      <c r="G82" s="107"/>
      <c r="H82" s="107"/>
    </row>
    <row r="83" spans="1:8" s="103" customFormat="1" ht="27.75" customHeight="1">
      <c r="A83" s="248"/>
      <c r="B83" s="180" t="s">
        <v>130</v>
      </c>
      <c r="C83" s="180" t="s">
        <v>131</v>
      </c>
      <c r="D83" s="225">
        <f>+D84</f>
        <v>0</v>
      </c>
      <c r="E83" s="226">
        <f>+E84</f>
        <v>0</v>
      </c>
      <c r="F83" s="223"/>
      <c r="G83" s="107"/>
      <c r="H83" s="107"/>
    </row>
    <row r="84" spans="1:8" s="103" customFormat="1" ht="27.75" customHeight="1">
      <c r="A84" s="248"/>
      <c r="B84" s="180" t="s">
        <v>132</v>
      </c>
      <c r="C84" s="180" t="s">
        <v>131</v>
      </c>
      <c r="D84" s="225">
        <v>0</v>
      </c>
      <c r="E84" s="226">
        <f>+D84/D201</f>
        <v>0</v>
      </c>
      <c r="F84" s="223"/>
      <c r="G84" s="107"/>
      <c r="H84" s="107"/>
    </row>
    <row r="85" spans="1:8" s="103" customFormat="1" ht="27.75" customHeight="1">
      <c r="A85" s="248"/>
      <c r="B85" s="251" t="s">
        <v>137</v>
      </c>
      <c r="C85" s="251" t="s">
        <v>138</v>
      </c>
      <c r="D85" s="221">
        <f>+D86+D89+D91+D94</f>
        <v>10000</v>
      </c>
      <c r="E85" s="228">
        <f>+E86+E89+E91+E94</f>
        <v>5.8698146235177729E-4</v>
      </c>
      <c r="F85" s="223"/>
      <c r="G85" s="107"/>
      <c r="H85" s="107"/>
    </row>
    <row r="86" spans="1:8" s="103" customFormat="1" ht="27.75" customHeight="1">
      <c r="A86" s="248"/>
      <c r="B86" s="180" t="s">
        <v>139</v>
      </c>
      <c r="C86" s="180" t="s">
        <v>140</v>
      </c>
      <c r="D86" s="225">
        <f>+D87+D88</f>
        <v>10000</v>
      </c>
      <c r="E86" s="226">
        <f>+E87+E88</f>
        <v>5.8698146235177729E-4</v>
      </c>
      <c r="F86" s="223"/>
      <c r="G86" s="107"/>
      <c r="H86" s="107"/>
    </row>
    <row r="87" spans="1:8" s="103" customFormat="1" ht="27.75" customHeight="1">
      <c r="A87" s="248"/>
      <c r="B87" s="180" t="s">
        <v>141</v>
      </c>
      <c r="C87" s="180" t="s">
        <v>142</v>
      </c>
      <c r="D87" s="225">
        <v>10000</v>
      </c>
      <c r="E87" s="226">
        <f>+D87/D201</f>
        <v>5.8698146235177729E-4</v>
      </c>
      <c r="F87" s="223"/>
      <c r="G87" s="107"/>
      <c r="H87" s="107"/>
    </row>
    <row r="88" spans="1:8" s="103" customFormat="1" ht="27.75" customHeight="1">
      <c r="A88" s="248"/>
      <c r="B88" s="180" t="s">
        <v>143</v>
      </c>
      <c r="C88" s="180" t="s">
        <v>144</v>
      </c>
      <c r="D88" s="225">
        <v>0</v>
      </c>
      <c r="E88" s="226">
        <f>+D88/D201</f>
        <v>0</v>
      </c>
      <c r="F88" s="223"/>
      <c r="G88" s="107"/>
      <c r="H88" s="107"/>
    </row>
    <row r="89" spans="1:8" s="103" customFormat="1" ht="27.75" customHeight="1">
      <c r="A89" s="248"/>
      <c r="B89" s="180" t="s">
        <v>145</v>
      </c>
      <c r="C89" s="180" t="s">
        <v>146</v>
      </c>
      <c r="D89" s="225">
        <f>+D90</f>
        <v>0</v>
      </c>
      <c r="E89" s="226">
        <f>+E90</f>
        <v>0</v>
      </c>
      <c r="F89" s="223"/>
      <c r="G89" s="107"/>
      <c r="H89" s="107"/>
    </row>
    <row r="90" spans="1:8" s="103" customFormat="1" ht="27.75" customHeight="1">
      <c r="A90" s="248"/>
      <c r="B90" s="180" t="s">
        <v>147</v>
      </c>
      <c r="C90" s="180" t="s">
        <v>148</v>
      </c>
      <c r="D90" s="225">
        <v>0</v>
      </c>
      <c r="E90" s="226">
        <f>+D90/D201</f>
        <v>0</v>
      </c>
      <c r="F90" s="223"/>
      <c r="G90" s="107"/>
      <c r="H90" s="107"/>
    </row>
    <row r="91" spans="1:8" s="103" customFormat="1" ht="27.75" customHeight="1">
      <c r="A91" s="248"/>
      <c r="B91" s="180" t="s">
        <v>149</v>
      </c>
      <c r="C91" s="180" t="s">
        <v>150</v>
      </c>
      <c r="D91" s="225">
        <f>+D92+D93</f>
        <v>0</v>
      </c>
      <c r="E91" s="226">
        <f>+E92+E93</f>
        <v>0</v>
      </c>
      <c r="F91" s="223"/>
      <c r="G91" s="107"/>
      <c r="H91" s="107"/>
    </row>
    <row r="92" spans="1:8" s="103" customFormat="1" ht="27.75" customHeight="1">
      <c r="A92" s="248"/>
      <c r="B92" s="180" t="s">
        <v>151</v>
      </c>
      <c r="C92" s="180" t="s">
        <v>152</v>
      </c>
      <c r="D92" s="225">
        <v>0</v>
      </c>
      <c r="E92" s="226">
        <f>+D92/D201</f>
        <v>0</v>
      </c>
      <c r="F92" s="223"/>
      <c r="G92" s="107"/>
      <c r="H92" s="107"/>
    </row>
    <row r="93" spans="1:8" s="103" customFormat="1" ht="27.75" customHeight="1">
      <c r="A93" s="248"/>
      <c r="B93" s="180" t="s">
        <v>437</v>
      </c>
      <c r="C93" s="180" t="s">
        <v>438</v>
      </c>
      <c r="D93" s="225">
        <v>0</v>
      </c>
      <c r="E93" s="226">
        <f>+D93/D201</f>
        <v>0</v>
      </c>
      <c r="F93" s="223"/>
      <c r="G93" s="107"/>
      <c r="H93" s="107"/>
    </row>
    <row r="94" spans="1:8" s="103" customFormat="1" ht="27.75" customHeight="1">
      <c r="A94" s="248"/>
      <c r="B94" s="180" t="s">
        <v>153</v>
      </c>
      <c r="C94" s="180" t="s">
        <v>154</v>
      </c>
      <c r="D94" s="225">
        <f>+D95</f>
        <v>0</v>
      </c>
      <c r="E94" s="226">
        <f>+E95</f>
        <v>0</v>
      </c>
      <c r="F94" s="223"/>
      <c r="G94" s="107"/>
      <c r="H94" s="107"/>
    </row>
    <row r="95" spans="1:8" s="103" customFormat="1" ht="27.75" customHeight="1">
      <c r="A95" s="248"/>
      <c r="B95" s="180" t="s">
        <v>155</v>
      </c>
      <c r="C95" s="180" t="s">
        <v>156</v>
      </c>
      <c r="D95" s="225">
        <v>0</v>
      </c>
      <c r="E95" s="226">
        <f>+D95/D201</f>
        <v>0</v>
      </c>
      <c r="F95" s="223"/>
      <c r="G95" s="107"/>
      <c r="H95" s="107"/>
    </row>
    <row r="96" spans="1:8" s="103" customFormat="1" ht="27.75" customHeight="1">
      <c r="A96" s="248"/>
      <c r="B96" s="249" t="s">
        <v>161</v>
      </c>
      <c r="C96" s="249" t="s">
        <v>162</v>
      </c>
      <c r="D96" s="216">
        <f>+D97+D112+D119+D130+D141+D151+D156+D161+D166</f>
        <v>1342083.1299999999</v>
      </c>
      <c r="E96" s="217">
        <f>+E97+E112+E119+E130+E141+E151+E156+E161+E166</f>
        <v>7.8777791824505047E-2</v>
      </c>
      <c r="F96" s="223"/>
      <c r="G96" s="107"/>
      <c r="H96" s="107"/>
    </row>
    <row r="97" spans="1:8" s="103" customFormat="1" ht="27.75" customHeight="1">
      <c r="A97" s="248"/>
      <c r="B97" s="251" t="s">
        <v>163</v>
      </c>
      <c r="C97" s="251" t="s">
        <v>164</v>
      </c>
      <c r="D97" s="221">
        <f>+D98+D100+D102+D104+D106+D108+D110</f>
        <v>110896.49</v>
      </c>
      <c r="E97" s="228">
        <f>+E98+E100+E102+E104+E106+E108+E110</f>
        <v>6.5094183869879255E-3</v>
      </c>
      <c r="F97" s="223"/>
      <c r="G97" s="107"/>
      <c r="H97" s="107"/>
    </row>
    <row r="98" spans="1:8" s="103" customFormat="1" ht="27.75" customHeight="1">
      <c r="A98" s="248"/>
      <c r="B98" s="180" t="s">
        <v>165</v>
      </c>
      <c r="C98" s="180" t="s">
        <v>166</v>
      </c>
      <c r="D98" s="225">
        <f>+D99</f>
        <v>0</v>
      </c>
      <c r="E98" s="226">
        <f>+E99</f>
        <v>0</v>
      </c>
      <c r="F98" s="223"/>
      <c r="G98" s="107"/>
      <c r="H98" s="107"/>
    </row>
    <row r="99" spans="1:8" s="103" customFormat="1" ht="27.75" customHeight="1">
      <c r="A99" s="248"/>
      <c r="B99" s="180" t="s">
        <v>167</v>
      </c>
      <c r="C99" s="180" t="s">
        <v>166</v>
      </c>
      <c r="D99" s="225">
        <v>0</v>
      </c>
      <c r="E99" s="226">
        <f>+D99/D201</f>
        <v>0</v>
      </c>
      <c r="F99" s="223"/>
      <c r="G99" s="107"/>
      <c r="H99" s="107"/>
    </row>
    <row r="100" spans="1:8" s="103" customFormat="1" ht="27.75" customHeight="1">
      <c r="A100" s="248"/>
      <c r="B100" s="180" t="s">
        <v>168</v>
      </c>
      <c r="C100" s="180" t="s">
        <v>169</v>
      </c>
      <c r="D100" s="225">
        <f>+D101</f>
        <v>0</v>
      </c>
      <c r="E100" s="226">
        <f>+E101</f>
        <v>0</v>
      </c>
      <c r="F100" s="223"/>
      <c r="G100" s="107"/>
      <c r="H100" s="107"/>
    </row>
    <row r="101" spans="1:8" s="103" customFormat="1" ht="27.75" customHeight="1">
      <c r="A101" s="248"/>
      <c r="B101" s="180" t="s">
        <v>170</v>
      </c>
      <c r="C101" s="180" t="s">
        <v>169</v>
      </c>
      <c r="D101" s="225">
        <v>0</v>
      </c>
      <c r="E101" s="226">
        <f>+D101/D201</f>
        <v>0</v>
      </c>
      <c r="F101" s="223"/>
      <c r="G101" s="107"/>
      <c r="H101" s="107"/>
    </row>
    <row r="102" spans="1:8" s="103" customFormat="1" ht="27.75" customHeight="1">
      <c r="A102" s="248"/>
      <c r="B102" s="180" t="s">
        <v>171</v>
      </c>
      <c r="C102" s="180" t="s">
        <v>172</v>
      </c>
      <c r="D102" s="225">
        <f>+D103</f>
        <v>0</v>
      </c>
      <c r="E102" s="226">
        <f>+E103</f>
        <v>0</v>
      </c>
      <c r="F102" s="223"/>
      <c r="G102" s="107"/>
      <c r="H102" s="107"/>
    </row>
    <row r="103" spans="1:8" s="103" customFormat="1" ht="27.75" customHeight="1">
      <c r="A103" s="248"/>
      <c r="B103" s="180" t="s">
        <v>173</v>
      </c>
      <c r="C103" s="180" t="s">
        <v>172</v>
      </c>
      <c r="D103" s="225">
        <v>0</v>
      </c>
      <c r="E103" s="226">
        <f>+D103/D201</f>
        <v>0</v>
      </c>
      <c r="F103" s="223"/>
      <c r="G103" s="107"/>
      <c r="H103" s="107"/>
    </row>
    <row r="104" spans="1:8" s="103" customFormat="1" ht="27.75" customHeight="1">
      <c r="A104" s="248"/>
      <c r="B104" s="180" t="s">
        <v>174</v>
      </c>
      <c r="C104" s="180" t="s">
        <v>175</v>
      </c>
      <c r="D104" s="225">
        <f>+D105</f>
        <v>110896.49</v>
      </c>
      <c r="E104" s="226">
        <f>+E105</f>
        <v>6.5094183869879255E-3</v>
      </c>
      <c r="F104" s="223"/>
      <c r="G104" s="107"/>
      <c r="H104" s="107"/>
    </row>
    <row r="105" spans="1:8" s="103" customFormat="1" ht="27.75" customHeight="1">
      <c r="A105" s="248"/>
      <c r="B105" s="180" t="s">
        <v>176</v>
      </c>
      <c r="C105" s="180" t="s">
        <v>175</v>
      </c>
      <c r="D105" s="225">
        <v>110896.49</v>
      </c>
      <c r="E105" s="226">
        <f>+D105/D201</f>
        <v>6.5094183869879255E-3</v>
      </c>
      <c r="F105" s="223"/>
      <c r="G105" s="107"/>
      <c r="H105" s="107"/>
    </row>
    <row r="106" spans="1:8" s="103" customFormat="1" ht="27.75" customHeight="1">
      <c r="A106" s="248"/>
      <c r="B106" s="180" t="s">
        <v>439</v>
      </c>
      <c r="C106" s="180" t="s">
        <v>440</v>
      </c>
      <c r="D106" s="225">
        <f>+D107</f>
        <v>0</v>
      </c>
      <c r="E106" s="226">
        <f>+E107</f>
        <v>0</v>
      </c>
      <c r="F106" s="223"/>
      <c r="G106" s="107"/>
      <c r="H106" s="107"/>
    </row>
    <row r="107" spans="1:8" s="103" customFormat="1" ht="27.75" customHeight="1">
      <c r="A107" s="248"/>
      <c r="B107" s="180" t="s">
        <v>441</v>
      </c>
      <c r="C107" s="180" t="s">
        <v>440</v>
      </c>
      <c r="D107" s="225">
        <v>0</v>
      </c>
      <c r="E107" s="226">
        <f>+D107/D201</f>
        <v>0</v>
      </c>
      <c r="F107" s="223"/>
      <c r="G107" s="107"/>
      <c r="H107" s="107"/>
    </row>
    <row r="108" spans="1:8" s="103" customFormat="1" ht="27.75" customHeight="1">
      <c r="A108" s="248"/>
      <c r="B108" s="180" t="s">
        <v>177</v>
      </c>
      <c r="C108" s="180" t="s">
        <v>178</v>
      </c>
      <c r="D108" s="225">
        <f>+D109</f>
        <v>0</v>
      </c>
      <c r="E108" s="226">
        <f>+E109</f>
        <v>0</v>
      </c>
      <c r="F108" s="223"/>
      <c r="G108" s="107"/>
      <c r="H108" s="107"/>
    </row>
    <row r="109" spans="1:8" s="103" customFormat="1" ht="27.75" customHeight="1">
      <c r="A109" s="248"/>
      <c r="B109" s="180" t="s">
        <v>179</v>
      </c>
      <c r="C109" s="180" t="s">
        <v>178</v>
      </c>
      <c r="D109" s="225">
        <v>0</v>
      </c>
      <c r="E109" s="226">
        <f>+D109/D201</f>
        <v>0</v>
      </c>
      <c r="F109" s="223"/>
      <c r="G109" s="107"/>
      <c r="H109" s="107"/>
    </row>
    <row r="110" spans="1:8" s="103" customFormat="1" ht="27.75" customHeight="1">
      <c r="A110" s="248"/>
      <c r="B110" s="180" t="s">
        <v>442</v>
      </c>
      <c r="C110" s="180" t="s">
        <v>443</v>
      </c>
      <c r="D110" s="225">
        <f>+D111</f>
        <v>0</v>
      </c>
      <c r="E110" s="226">
        <v>0</v>
      </c>
      <c r="F110" s="223"/>
      <c r="G110" s="107"/>
      <c r="H110" s="107"/>
    </row>
    <row r="111" spans="1:8" s="103" customFormat="1" ht="27.75" customHeight="1">
      <c r="A111" s="248"/>
      <c r="B111" s="180" t="s">
        <v>444</v>
      </c>
      <c r="C111" s="180" t="s">
        <v>445</v>
      </c>
      <c r="D111" s="225">
        <v>0</v>
      </c>
      <c r="E111" s="226">
        <f>+D111/D201</f>
        <v>0</v>
      </c>
      <c r="F111" s="223"/>
      <c r="G111" s="107"/>
      <c r="H111" s="107"/>
    </row>
    <row r="112" spans="1:8" s="103" customFormat="1" ht="27.75" customHeight="1">
      <c r="A112" s="248"/>
      <c r="B112" s="251" t="s">
        <v>180</v>
      </c>
      <c r="C112" s="251" t="s">
        <v>181</v>
      </c>
      <c r="D112" s="221">
        <f>+D113+D117+D115</f>
        <v>370975.92</v>
      </c>
      <c r="E112" s="222">
        <f>+E113+E117+E115</f>
        <v>2.1775598801889597E-2</v>
      </c>
      <c r="F112" s="223"/>
      <c r="G112" s="107"/>
      <c r="H112" s="107"/>
    </row>
    <row r="113" spans="1:8" s="103" customFormat="1" ht="27.75" customHeight="1">
      <c r="A113" s="248"/>
      <c r="B113" s="180" t="s">
        <v>182</v>
      </c>
      <c r="C113" s="180" t="s">
        <v>183</v>
      </c>
      <c r="D113" s="225">
        <f>+D114</f>
        <v>0</v>
      </c>
      <c r="E113" s="226">
        <f>+E114</f>
        <v>0</v>
      </c>
      <c r="F113" s="223"/>
      <c r="G113" s="107"/>
      <c r="H113" s="107"/>
    </row>
    <row r="114" spans="1:8" s="103" customFormat="1" ht="27.75" customHeight="1">
      <c r="A114" s="248"/>
      <c r="B114" s="180" t="s">
        <v>184</v>
      </c>
      <c r="C114" s="180" t="s">
        <v>185</v>
      </c>
      <c r="D114" s="225">
        <v>0</v>
      </c>
      <c r="E114" s="226">
        <f>+D114/D201</f>
        <v>0</v>
      </c>
      <c r="F114" s="223"/>
      <c r="G114" s="107"/>
      <c r="H114" s="107"/>
    </row>
    <row r="115" spans="1:8" s="103" customFormat="1" ht="27.75" customHeight="1">
      <c r="A115" s="248"/>
      <c r="B115" s="129">
        <v>32500</v>
      </c>
      <c r="C115" s="180" t="s">
        <v>187</v>
      </c>
      <c r="D115" s="225">
        <f>+D116</f>
        <v>300000</v>
      </c>
      <c r="E115" s="226">
        <f>+E116</f>
        <v>1.7609443870553319E-2</v>
      </c>
      <c r="F115" s="223"/>
      <c r="G115" s="107"/>
      <c r="H115" s="107"/>
    </row>
    <row r="116" spans="1:8" s="103" customFormat="1" ht="27.75" customHeight="1">
      <c r="A116" s="248"/>
      <c r="B116" s="129">
        <v>32501</v>
      </c>
      <c r="C116" s="180" t="s">
        <v>187</v>
      </c>
      <c r="D116" s="225">
        <v>300000</v>
      </c>
      <c r="E116" s="226">
        <f>+D116/D201</f>
        <v>1.7609443870553319E-2</v>
      </c>
      <c r="F116" s="223"/>
      <c r="G116" s="107"/>
      <c r="H116" s="107"/>
    </row>
    <row r="117" spans="1:8" s="103" customFormat="1" ht="27.75" customHeight="1">
      <c r="A117" s="248"/>
      <c r="B117" s="180" t="s">
        <v>189</v>
      </c>
      <c r="C117" s="180" t="s">
        <v>190</v>
      </c>
      <c r="D117" s="225">
        <f>+D118</f>
        <v>70975.919999999984</v>
      </c>
      <c r="E117" s="226">
        <f>+E118</f>
        <v>4.1661549313362755E-3</v>
      </c>
      <c r="F117" s="223"/>
      <c r="G117" s="107"/>
      <c r="H117" s="107"/>
    </row>
    <row r="118" spans="1:8" s="103" customFormat="1" ht="27.75" customHeight="1">
      <c r="A118" s="248"/>
      <c r="B118" s="259" t="s">
        <v>191</v>
      </c>
      <c r="C118" s="259" t="s">
        <v>190</v>
      </c>
      <c r="D118" s="232">
        <f>337000-266024.08</f>
        <v>70975.919999999984</v>
      </c>
      <c r="E118" s="226">
        <f>+D118/D201</f>
        <v>4.1661549313362755E-3</v>
      </c>
      <c r="F118" s="223"/>
      <c r="G118" s="107"/>
      <c r="H118" s="107"/>
    </row>
    <row r="119" spans="1:8" s="103" customFormat="1" ht="27.75" customHeight="1">
      <c r="A119" s="248"/>
      <c r="B119" s="251" t="s">
        <v>195</v>
      </c>
      <c r="C119" s="251" t="s">
        <v>196</v>
      </c>
      <c r="D119" s="221">
        <f>+D120+D123+D125+D127</f>
        <v>0</v>
      </c>
      <c r="E119" s="233">
        <f>+E120+E123+E125+E127</f>
        <v>0</v>
      </c>
      <c r="F119" s="223"/>
      <c r="G119" s="107"/>
      <c r="H119" s="107"/>
    </row>
    <row r="120" spans="1:8" s="103" customFormat="1" ht="27.75" customHeight="1">
      <c r="A120" s="248"/>
      <c r="B120" s="180" t="s">
        <v>197</v>
      </c>
      <c r="C120" s="180" t="s">
        <v>198</v>
      </c>
      <c r="D120" s="225">
        <f>+D121+D122</f>
        <v>0</v>
      </c>
      <c r="E120" s="226">
        <f>+E121+E122</f>
        <v>0</v>
      </c>
      <c r="F120" s="223"/>
      <c r="G120" s="107"/>
      <c r="H120" s="107"/>
    </row>
    <row r="121" spans="1:8" s="103" customFormat="1" ht="27.75" customHeight="1">
      <c r="A121" s="248"/>
      <c r="B121" s="180" t="s">
        <v>199</v>
      </c>
      <c r="C121" s="180" t="s">
        <v>200</v>
      </c>
      <c r="D121" s="225">
        <v>0</v>
      </c>
      <c r="E121" s="226">
        <f>+D121/D201</f>
        <v>0</v>
      </c>
      <c r="F121" s="223"/>
      <c r="G121" s="107"/>
      <c r="H121" s="107"/>
    </row>
    <row r="122" spans="1:8" s="103" customFormat="1" ht="27.75" customHeight="1">
      <c r="A122" s="248"/>
      <c r="B122" s="180" t="s">
        <v>446</v>
      </c>
      <c r="C122" s="180" t="s">
        <v>447</v>
      </c>
      <c r="D122" s="225">
        <v>0</v>
      </c>
      <c r="E122" s="226">
        <v>0</v>
      </c>
      <c r="F122" s="223"/>
      <c r="G122" s="107"/>
      <c r="H122" s="107"/>
    </row>
    <row r="123" spans="1:8" s="103" customFormat="1" ht="27.75" customHeight="1">
      <c r="A123" s="248"/>
      <c r="B123" s="180" t="s">
        <v>204</v>
      </c>
      <c r="C123" s="180" t="s">
        <v>205</v>
      </c>
      <c r="D123" s="225">
        <f>+D124</f>
        <v>0</v>
      </c>
      <c r="E123" s="226">
        <f>+E124</f>
        <v>0</v>
      </c>
      <c r="F123" s="223"/>
      <c r="G123" s="107"/>
      <c r="H123" s="107"/>
    </row>
    <row r="124" spans="1:8" s="103" customFormat="1" ht="27.75" customHeight="1">
      <c r="A124" s="248"/>
      <c r="B124" s="180" t="s">
        <v>206</v>
      </c>
      <c r="C124" s="180" t="s">
        <v>207</v>
      </c>
      <c r="D124" s="225">
        <v>0</v>
      </c>
      <c r="E124" s="226">
        <f>+D124/D201</f>
        <v>0</v>
      </c>
      <c r="F124" s="223"/>
      <c r="G124" s="107"/>
      <c r="H124" s="107"/>
    </row>
    <row r="125" spans="1:8" s="103" customFormat="1" ht="27.75" customHeight="1">
      <c r="A125" s="248"/>
      <c r="B125" s="180" t="s">
        <v>210</v>
      </c>
      <c r="C125" s="180" t="s">
        <v>211</v>
      </c>
      <c r="D125" s="225">
        <f>+D126</f>
        <v>0</v>
      </c>
      <c r="E125" s="226">
        <f>+E126</f>
        <v>0</v>
      </c>
      <c r="F125" s="223"/>
      <c r="G125" s="107"/>
      <c r="H125" s="107"/>
    </row>
    <row r="126" spans="1:8" s="103" customFormat="1" ht="27.75" customHeight="1">
      <c r="A126" s="248"/>
      <c r="B126" s="180" t="s">
        <v>212</v>
      </c>
      <c r="C126" s="180" t="s">
        <v>211</v>
      </c>
      <c r="D126" s="225">
        <v>0</v>
      </c>
      <c r="E126" s="226">
        <f>+D126/D201</f>
        <v>0</v>
      </c>
      <c r="F126" s="223"/>
      <c r="G126" s="107"/>
      <c r="H126" s="107"/>
    </row>
    <row r="127" spans="1:8" s="103" customFormat="1" ht="27.75" customHeight="1">
      <c r="A127" s="248"/>
      <c r="B127" s="180" t="s">
        <v>213</v>
      </c>
      <c r="C127" s="180" t="s">
        <v>214</v>
      </c>
      <c r="D127" s="225">
        <f>+D128+D129</f>
        <v>0</v>
      </c>
      <c r="E127" s="226">
        <f>+E128+E129</f>
        <v>0</v>
      </c>
      <c r="F127" s="223"/>
      <c r="G127" s="107"/>
      <c r="H127" s="107"/>
    </row>
    <row r="128" spans="1:8" s="103" customFormat="1" ht="27.75" customHeight="1">
      <c r="A128" s="248"/>
      <c r="B128" s="180" t="s">
        <v>215</v>
      </c>
      <c r="C128" s="180" t="s">
        <v>216</v>
      </c>
      <c r="D128" s="225">
        <v>0</v>
      </c>
      <c r="E128" s="226">
        <f>+D128/D201</f>
        <v>0</v>
      </c>
      <c r="F128" s="223"/>
      <c r="G128" s="107"/>
      <c r="H128" s="107"/>
    </row>
    <row r="129" spans="1:8" s="103" customFormat="1" ht="27.75" customHeight="1">
      <c r="A129" s="248"/>
      <c r="B129" s="180" t="s">
        <v>217</v>
      </c>
      <c r="C129" s="180" t="s">
        <v>218</v>
      </c>
      <c r="D129" s="225">
        <v>0</v>
      </c>
      <c r="E129" s="226">
        <f>+D129/D201</f>
        <v>0</v>
      </c>
      <c r="F129" s="223"/>
      <c r="G129" s="107"/>
      <c r="H129" s="107"/>
    </row>
    <row r="130" spans="1:8" s="103" customFormat="1" ht="27.75" customHeight="1">
      <c r="A130" s="248"/>
      <c r="B130" s="251" t="s">
        <v>219</v>
      </c>
      <c r="C130" s="251" t="s">
        <v>220</v>
      </c>
      <c r="D130" s="221">
        <f>+D131+D133+D135+D137+D139</f>
        <v>86895.52</v>
      </c>
      <c r="E130" s="228">
        <f>+E131+E133+E135+E137+E139</f>
        <v>5.100605940141811E-3</v>
      </c>
      <c r="F130" s="223"/>
      <c r="G130" s="107"/>
      <c r="H130" s="107"/>
    </row>
    <row r="131" spans="1:8" s="103" customFormat="1" ht="27.75" customHeight="1">
      <c r="A131" s="248"/>
      <c r="B131" s="180" t="s">
        <v>221</v>
      </c>
      <c r="C131" s="180" t="s">
        <v>222</v>
      </c>
      <c r="D131" s="225">
        <f>+D132</f>
        <v>12895.52</v>
      </c>
      <c r="E131" s="226">
        <f>+E132</f>
        <v>7.5694311873865925E-4</v>
      </c>
      <c r="F131" s="223"/>
      <c r="G131" s="107"/>
      <c r="H131" s="107"/>
    </row>
    <row r="132" spans="1:8" s="103" customFormat="1" ht="27.75" customHeight="1">
      <c r="A132" s="248"/>
      <c r="B132" s="180" t="s">
        <v>223</v>
      </c>
      <c r="C132" s="180" t="s">
        <v>224</v>
      </c>
      <c r="D132" s="225">
        <f>17895.52-5000</f>
        <v>12895.52</v>
      </c>
      <c r="E132" s="226">
        <f>+D132/D201</f>
        <v>7.5694311873865925E-4</v>
      </c>
      <c r="F132" s="223"/>
      <c r="G132" s="107"/>
      <c r="H132" s="107"/>
    </row>
    <row r="133" spans="1:8" s="103" customFormat="1" ht="27.75" customHeight="1">
      <c r="A133" s="248"/>
      <c r="B133" s="180" t="s">
        <v>225</v>
      </c>
      <c r="C133" s="180" t="s">
        <v>226</v>
      </c>
      <c r="D133" s="225">
        <f>+D134</f>
        <v>0</v>
      </c>
      <c r="E133" s="226">
        <f>+E134</f>
        <v>0</v>
      </c>
      <c r="F133" s="223"/>
      <c r="G133" s="107"/>
      <c r="H133" s="107"/>
    </row>
    <row r="134" spans="1:8" s="103" customFormat="1" ht="27.75" customHeight="1">
      <c r="A134" s="248"/>
      <c r="B134" s="180" t="s">
        <v>227</v>
      </c>
      <c r="C134" s="180" t="s">
        <v>228</v>
      </c>
      <c r="D134" s="225">
        <v>0</v>
      </c>
      <c r="E134" s="226">
        <f>+D134/D201</f>
        <v>0</v>
      </c>
      <c r="F134" s="223"/>
      <c r="G134" s="107"/>
      <c r="H134" s="107"/>
    </row>
    <row r="135" spans="1:8" s="103" customFormat="1" ht="27.75" customHeight="1">
      <c r="A135" s="248"/>
      <c r="B135" s="180" t="s">
        <v>229</v>
      </c>
      <c r="C135" s="180" t="s">
        <v>230</v>
      </c>
      <c r="D135" s="225">
        <f>+D136</f>
        <v>0</v>
      </c>
      <c r="E135" s="226">
        <f>+E136</f>
        <v>0</v>
      </c>
      <c r="F135" s="223"/>
      <c r="G135" s="107"/>
      <c r="H135" s="107"/>
    </row>
    <row r="136" spans="1:8" s="103" customFormat="1" ht="27.75" customHeight="1">
      <c r="A136" s="248"/>
      <c r="B136" s="180" t="s">
        <v>231</v>
      </c>
      <c r="C136" s="180" t="s">
        <v>230</v>
      </c>
      <c r="D136" s="225">
        <v>0</v>
      </c>
      <c r="E136" s="226">
        <f>+D136/D201</f>
        <v>0</v>
      </c>
      <c r="F136" s="223"/>
      <c r="G136" s="107"/>
      <c r="H136" s="107"/>
    </row>
    <row r="137" spans="1:8" s="103" customFormat="1" ht="27.75" customHeight="1">
      <c r="A137" s="248"/>
      <c r="B137" s="180" t="s">
        <v>232</v>
      </c>
      <c r="C137" s="180" t="s">
        <v>233</v>
      </c>
      <c r="D137" s="225">
        <f>+D138</f>
        <v>74000</v>
      </c>
      <c r="E137" s="226">
        <f>+E138</f>
        <v>4.343662821403152E-3</v>
      </c>
      <c r="F137" s="223"/>
      <c r="G137" s="107"/>
      <c r="H137" s="107"/>
    </row>
    <row r="138" spans="1:8" s="103" customFormat="1" ht="27.75" customHeight="1">
      <c r="A138" s="248"/>
      <c r="B138" s="180" t="s">
        <v>234</v>
      </c>
      <c r="C138" s="180" t="s">
        <v>233</v>
      </c>
      <c r="D138" s="232">
        <v>74000</v>
      </c>
      <c r="E138" s="226">
        <f>+D138/D201</f>
        <v>4.343662821403152E-3</v>
      </c>
      <c r="F138" s="223"/>
      <c r="G138" s="107"/>
      <c r="H138" s="107"/>
    </row>
    <row r="139" spans="1:8" s="103" customFormat="1" ht="27.75" customHeight="1">
      <c r="A139" s="248"/>
      <c r="B139" s="180" t="s">
        <v>235</v>
      </c>
      <c r="C139" s="180" t="s">
        <v>236</v>
      </c>
      <c r="D139" s="225">
        <f>+D140</f>
        <v>0</v>
      </c>
      <c r="E139" s="226">
        <f>+E140</f>
        <v>0</v>
      </c>
      <c r="F139" s="223"/>
      <c r="G139" s="107"/>
      <c r="H139" s="107"/>
    </row>
    <row r="140" spans="1:8" s="103" customFormat="1" ht="27.75" customHeight="1">
      <c r="A140" s="248"/>
      <c r="B140" s="180" t="s">
        <v>237</v>
      </c>
      <c r="C140" s="180" t="s">
        <v>236</v>
      </c>
      <c r="D140" s="225">
        <v>0</v>
      </c>
      <c r="E140" s="226">
        <f>+D140/D201</f>
        <v>0</v>
      </c>
      <c r="F140" s="223"/>
      <c r="G140" s="107"/>
      <c r="H140" s="107"/>
    </row>
    <row r="141" spans="1:8" s="103" customFormat="1" ht="27.75" customHeight="1">
      <c r="A141" s="248"/>
      <c r="B141" s="251" t="s">
        <v>238</v>
      </c>
      <c r="C141" s="251" t="s">
        <v>239</v>
      </c>
      <c r="D141" s="221">
        <f>+D142+D144+D146+D148</f>
        <v>203500</v>
      </c>
      <c r="E141" s="228">
        <f>+E142+E144+E146+E148</f>
        <v>1.1945072758858668E-2</v>
      </c>
      <c r="F141" s="223"/>
      <c r="G141" s="107"/>
      <c r="H141" s="107"/>
    </row>
    <row r="142" spans="1:8" s="103" customFormat="1" ht="27.75" customHeight="1">
      <c r="A142" s="248"/>
      <c r="B142" s="180" t="s">
        <v>240</v>
      </c>
      <c r="C142" s="180" t="s">
        <v>241</v>
      </c>
      <c r="D142" s="225">
        <f>+D143</f>
        <v>0</v>
      </c>
      <c r="E142" s="226">
        <f>+E143</f>
        <v>0</v>
      </c>
      <c r="F142" s="223"/>
      <c r="G142" s="107"/>
      <c r="H142" s="107"/>
    </row>
    <row r="143" spans="1:8" s="103" customFormat="1" ht="27.75" customHeight="1">
      <c r="A143" s="248"/>
      <c r="B143" s="180" t="s">
        <v>242</v>
      </c>
      <c r="C143" s="180" t="s">
        <v>243</v>
      </c>
      <c r="D143" s="225">
        <v>0</v>
      </c>
      <c r="E143" s="226">
        <f>+D143/D201</f>
        <v>0</v>
      </c>
      <c r="F143" s="223"/>
      <c r="G143" s="107"/>
      <c r="H143" s="107"/>
    </row>
    <row r="144" spans="1:8" s="103" customFormat="1" ht="27.75" customHeight="1">
      <c r="A144" s="248"/>
      <c r="B144" s="180" t="s">
        <v>244</v>
      </c>
      <c r="C144" s="180" t="s">
        <v>245</v>
      </c>
      <c r="D144" s="225">
        <f>+D145</f>
        <v>0</v>
      </c>
      <c r="E144" s="226">
        <f>+E145</f>
        <v>0</v>
      </c>
      <c r="F144" s="223"/>
      <c r="G144" s="107"/>
      <c r="H144" s="107"/>
    </row>
    <row r="145" spans="1:8" s="103" customFormat="1" ht="27.75" customHeight="1">
      <c r="A145" s="248"/>
      <c r="B145" s="180" t="s">
        <v>246</v>
      </c>
      <c r="C145" s="180" t="s">
        <v>245</v>
      </c>
      <c r="D145" s="225">
        <v>0</v>
      </c>
      <c r="E145" s="226">
        <f>+D145/D201</f>
        <v>0</v>
      </c>
      <c r="F145" s="223"/>
      <c r="G145" s="107"/>
      <c r="H145" s="107"/>
    </row>
    <row r="146" spans="1:8" s="103" customFormat="1" ht="27.75" customHeight="1">
      <c r="A146" s="248"/>
      <c r="B146" s="180" t="s">
        <v>247</v>
      </c>
      <c r="C146" s="180" t="s">
        <v>248</v>
      </c>
      <c r="D146" s="225">
        <f>+D147</f>
        <v>115000</v>
      </c>
      <c r="E146" s="226">
        <f>+E147</f>
        <v>6.7502868170454394E-3</v>
      </c>
      <c r="F146" s="223"/>
      <c r="G146" s="107"/>
      <c r="H146" s="107"/>
    </row>
    <row r="147" spans="1:8" s="103" customFormat="1" ht="27.75" customHeight="1">
      <c r="A147" s="248"/>
      <c r="B147" s="180" t="s">
        <v>249</v>
      </c>
      <c r="C147" s="180" t="s">
        <v>248</v>
      </c>
      <c r="D147" s="225">
        <v>115000</v>
      </c>
      <c r="E147" s="226">
        <f>+D147/D201</f>
        <v>6.7502868170454394E-3</v>
      </c>
      <c r="F147" s="223"/>
      <c r="G147" s="107"/>
      <c r="H147" s="107"/>
    </row>
    <row r="148" spans="1:8" s="103" customFormat="1" ht="27.75" customHeight="1">
      <c r="A148" s="248"/>
      <c r="B148" s="180" t="s">
        <v>250</v>
      </c>
      <c r="C148" s="180" t="s">
        <v>251</v>
      </c>
      <c r="D148" s="225">
        <f>+D149+D150</f>
        <v>88500</v>
      </c>
      <c r="E148" s="226">
        <f>+E149+E150</f>
        <v>5.1947859418132293E-3</v>
      </c>
      <c r="F148" s="223"/>
      <c r="G148" s="107"/>
      <c r="H148" s="107"/>
    </row>
    <row r="149" spans="1:8" s="103" customFormat="1" ht="27.75" customHeight="1">
      <c r="A149" s="248"/>
      <c r="B149" s="180" t="s">
        <v>252</v>
      </c>
      <c r="C149" s="180" t="s">
        <v>253</v>
      </c>
      <c r="D149" s="225">
        <v>54000</v>
      </c>
      <c r="E149" s="226">
        <f>+D149/D201</f>
        <v>3.1696998966995976E-3</v>
      </c>
      <c r="F149" s="223"/>
      <c r="G149" s="107"/>
      <c r="H149" s="107"/>
    </row>
    <row r="150" spans="1:8" s="103" customFormat="1" ht="27.75" customHeight="1">
      <c r="A150" s="248"/>
      <c r="B150" s="180" t="s">
        <v>254</v>
      </c>
      <c r="C150" s="180" t="s">
        <v>255</v>
      </c>
      <c r="D150" s="225">
        <v>34500</v>
      </c>
      <c r="E150" s="226">
        <f>+D150/D201</f>
        <v>2.0250860451136317E-3</v>
      </c>
      <c r="F150" s="223"/>
      <c r="G150" s="107"/>
      <c r="H150" s="107"/>
    </row>
    <row r="151" spans="1:8" s="103" customFormat="1" ht="27.75" customHeight="1">
      <c r="A151" s="248"/>
      <c r="B151" s="251" t="s">
        <v>256</v>
      </c>
      <c r="C151" s="251" t="s">
        <v>257</v>
      </c>
      <c r="D151" s="221">
        <f>+D152+D154</f>
        <v>0</v>
      </c>
      <c r="E151" s="228">
        <f>+E152+E154</f>
        <v>0</v>
      </c>
      <c r="F151" s="223"/>
      <c r="G151" s="107"/>
      <c r="H151" s="107"/>
    </row>
    <row r="152" spans="1:8" s="103" customFormat="1" ht="27.75" customHeight="1">
      <c r="A152" s="248"/>
      <c r="B152" s="180" t="s">
        <v>258</v>
      </c>
      <c r="C152" s="180" t="s">
        <v>259</v>
      </c>
      <c r="D152" s="225">
        <f>+D153</f>
        <v>0</v>
      </c>
      <c r="E152" s="226">
        <f>+E153</f>
        <v>0</v>
      </c>
      <c r="F152" s="223"/>
      <c r="G152" s="107"/>
      <c r="H152" s="107"/>
    </row>
    <row r="153" spans="1:8" s="103" customFormat="1" ht="27.75" customHeight="1">
      <c r="A153" s="248"/>
      <c r="B153" s="180" t="s">
        <v>260</v>
      </c>
      <c r="C153" s="180" t="s">
        <v>259</v>
      </c>
      <c r="D153" s="225">
        <v>0</v>
      </c>
      <c r="E153" s="226">
        <f>+D153/D201</f>
        <v>0</v>
      </c>
      <c r="F153" s="223"/>
      <c r="G153" s="107"/>
      <c r="H153" s="107"/>
    </row>
    <row r="154" spans="1:8" s="103" customFormat="1" ht="27.75" customHeight="1">
      <c r="A154" s="248"/>
      <c r="B154" s="180" t="s">
        <v>261</v>
      </c>
      <c r="C154" s="180" t="s">
        <v>262</v>
      </c>
      <c r="D154" s="225">
        <f>+D155</f>
        <v>0</v>
      </c>
      <c r="E154" s="226">
        <f>+E155</f>
        <v>0</v>
      </c>
      <c r="F154" s="223"/>
      <c r="G154" s="107"/>
      <c r="H154" s="107"/>
    </row>
    <row r="155" spans="1:8" s="103" customFormat="1" ht="27.75" customHeight="1">
      <c r="A155" s="248"/>
      <c r="B155" s="180" t="s">
        <v>263</v>
      </c>
      <c r="C155" s="180" t="s">
        <v>262</v>
      </c>
      <c r="D155" s="225">
        <v>0</v>
      </c>
      <c r="E155" s="226">
        <f>+D155/D201</f>
        <v>0</v>
      </c>
      <c r="F155" s="223"/>
      <c r="G155" s="107"/>
      <c r="H155" s="107"/>
    </row>
    <row r="156" spans="1:8" s="103" customFormat="1" ht="27.75" customHeight="1">
      <c r="A156" s="248"/>
      <c r="B156" s="251" t="s">
        <v>264</v>
      </c>
      <c r="C156" s="251" t="s">
        <v>265</v>
      </c>
      <c r="D156" s="221">
        <f>+D157+D159</f>
        <v>121915.2</v>
      </c>
      <c r="E156" s="228">
        <f>+E157+E159</f>
        <v>7.1561962378909405E-3</v>
      </c>
      <c r="F156" s="223"/>
      <c r="G156" s="107"/>
      <c r="H156" s="107"/>
    </row>
    <row r="157" spans="1:8" s="103" customFormat="1" ht="27.75" customHeight="1">
      <c r="A157" s="248"/>
      <c r="B157" s="180" t="s">
        <v>266</v>
      </c>
      <c r="C157" s="180" t="s">
        <v>267</v>
      </c>
      <c r="D157" s="225">
        <f>+D158</f>
        <v>0</v>
      </c>
      <c r="E157" s="226">
        <f>+E158</f>
        <v>0</v>
      </c>
      <c r="F157" s="223"/>
      <c r="G157" s="107"/>
      <c r="H157" s="107"/>
    </row>
    <row r="158" spans="1:8" s="103" customFormat="1" ht="27.75" customHeight="1">
      <c r="A158" s="248"/>
      <c r="B158" s="180" t="s">
        <v>268</v>
      </c>
      <c r="C158" s="180" t="s">
        <v>267</v>
      </c>
      <c r="D158" s="225">
        <v>0</v>
      </c>
      <c r="E158" s="226">
        <f>+D158/D201</f>
        <v>0</v>
      </c>
      <c r="F158" s="223"/>
      <c r="G158" s="107"/>
      <c r="H158" s="107"/>
    </row>
    <row r="159" spans="1:8" s="103" customFormat="1" ht="27.75" customHeight="1">
      <c r="A159" s="248"/>
      <c r="B159" s="180" t="s">
        <v>269</v>
      </c>
      <c r="C159" s="180" t="s">
        <v>270</v>
      </c>
      <c r="D159" s="225">
        <f>+D160</f>
        <v>121915.2</v>
      </c>
      <c r="E159" s="226">
        <f>+E160</f>
        <v>7.1561962378909405E-3</v>
      </c>
      <c r="F159" s="223"/>
      <c r="G159" s="107"/>
      <c r="H159" s="107"/>
    </row>
    <row r="160" spans="1:8" s="103" customFormat="1" ht="27.75" customHeight="1">
      <c r="A160" s="248"/>
      <c r="B160" s="180" t="s">
        <v>271</v>
      </c>
      <c r="C160" s="180" t="s">
        <v>270</v>
      </c>
      <c r="D160" s="225">
        <v>121915.2</v>
      </c>
      <c r="E160" s="226">
        <f>+D160/D201</f>
        <v>7.1561962378909405E-3</v>
      </c>
      <c r="F160" s="223"/>
      <c r="G160" s="107"/>
      <c r="H160" s="107"/>
    </row>
    <row r="161" spans="1:8" s="103" customFormat="1" ht="27.75" customHeight="1">
      <c r="A161" s="248"/>
      <c r="B161" s="251" t="s">
        <v>272</v>
      </c>
      <c r="C161" s="251" t="s">
        <v>273</v>
      </c>
      <c r="D161" s="221">
        <f>+D162+D164</f>
        <v>322500</v>
      </c>
      <c r="E161" s="228">
        <f>+E162+E164</f>
        <v>1.8930152160844819E-2</v>
      </c>
      <c r="F161" s="223"/>
      <c r="G161" s="107"/>
      <c r="H161" s="107"/>
    </row>
    <row r="162" spans="1:8" s="103" customFormat="1" ht="27.75" customHeight="1">
      <c r="A162" s="248"/>
      <c r="B162" s="180" t="s">
        <v>274</v>
      </c>
      <c r="C162" s="180" t="s">
        <v>275</v>
      </c>
      <c r="D162" s="225">
        <f>+D163</f>
        <v>169500</v>
      </c>
      <c r="E162" s="226">
        <f>+E163</f>
        <v>9.9493357868626255E-3</v>
      </c>
      <c r="F162" s="223"/>
      <c r="G162" s="107"/>
      <c r="H162" s="107"/>
    </row>
    <row r="163" spans="1:8" s="103" customFormat="1" ht="27.75" customHeight="1">
      <c r="A163" s="248"/>
      <c r="B163" s="180" t="s">
        <v>276</v>
      </c>
      <c r="C163" s="180" t="s">
        <v>275</v>
      </c>
      <c r="D163" s="113">
        <v>169500</v>
      </c>
      <c r="E163" s="226">
        <f>+D163/D201</f>
        <v>9.9493357868626255E-3</v>
      </c>
      <c r="F163" s="223"/>
      <c r="G163" s="107"/>
      <c r="H163" s="107"/>
    </row>
    <row r="164" spans="1:8" s="103" customFormat="1" ht="27.75" customHeight="1">
      <c r="A164" s="248"/>
      <c r="B164" s="180" t="s">
        <v>277</v>
      </c>
      <c r="C164" s="180" t="s">
        <v>278</v>
      </c>
      <c r="D164" s="225">
        <f>+D165</f>
        <v>153000</v>
      </c>
      <c r="E164" s="226">
        <f>+E165</f>
        <v>8.9808163739821933E-3</v>
      </c>
      <c r="F164" s="223"/>
      <c r="G164" s="107"/>
      <c r="H164" s="107"/>
    </row>
    <row r="165" spans="1:8" s="103" customFormat="1" ht="27.75" customHeight="1">
      <c r="A165" s="248"/>
      <c r="B165" s="180" t="s">
        <v>279</v>
      </c>
      <c r="C165" s="180" t="s">
        <v>278</v>
      </c>
      <c r="D165" s="225">
        <v>153000</v>
      </c>
      <c r="E165" s="226">
        <f>+D165/D201</f>
        <v>8.9808163739821933E-3</v>
      </c>
      <c r="F165" s="223"/>
      <c r="G165" s="107"/>
      <c r="H165" s="107"/>
    </row>
    <row r="166" spans="1:8" s="103" customFormat="1" ht="27.75" customHeight="1">
      <c r="A166" s="248"/>
      <c r="B166" s="251" t="s">
        <v>280</v>
      </c>
      <c r="C166" s="251" t="s">
        <v>281</v>
      </c>
      <c r="D166" s="221">
        <f>+D167+D170+D172</f>
        <v>125400</v>
      </c>
      <c r="E166" s="228">
        <f>+E167+E170+E172</f>
        <v>7.3607475378912879E-3</v>
      </c>
      <c r="F166" s="223"/>
      <c r="G166" s="107"/>
      <c r="H166" s="107"/>
    </row>
    <row r="167" spans="1:8" s="103" customFormat="1" ht="27.75" customHeight="1">
      <c r="A167" s="248"/>
      <c r="B167" s="180" t="s">
        <v>282</v>
      </c>
      <c r="C167" s="180" t="s">
        <v>283</v>
      </c>
      <c r="D167" s="225">
        <f>+D168+D169</f>
        <v>0</v>
      </c>
      <c r="E167" s="226">
        <f>+E168+E169</f>
        <v>0</v>
      </c>
      <c r="F167" s="223"/>
      <c r="G167" s="107"/>
      <c r="H167" s="107"/>
    </row>
    <row r="168" spans="1:8" s="103" customFormat="1" ht="27.75" customHeight="1">
      <c r="A168" s="248"/>
      <c r="B168" s="180" t="s">
        <v>284</v>
      </c>
      <c r="C168" s="180" t="s">
        <v>285</v>
      </c>
      <c r="D168" s="225">
        <v>0</v>
      </c>
      <c r="E168" s="226">
        <f>+D168/D201</f>
        <v>0</v>
      </c>
      <c r="F168" s="223"/>
      <c r="G168" s="107"/>
      <c r="H168" s="107"/>
    </row>
    <row r="169" spans="1:8" s="103" customFormat="1" ht="27.75" customHeight="1">
      <c r="A169" s="248"/>
      <c r="B169" s="129">
        <v>39202</v>
      </c>
      <c r="C169" s="180" t="s">
        <v>509</v>
      </c>
      <c r="D169" s="225">
        <v>0</v>
      </c>
      <c r="E169" s="226">
        <f>+D169/D201</f>
        <v>0</v>
      </c>
      <c r="F169" s="223"/>
      <c r="G169" s="107"/>
      <c r="H169" s="107"/>
    </row>
    <row r="170" spans="1:8" s="103" customFormat="1" ht="27.75" customHeight="1">
      <c r="A170" s="248"/>
      <c r="B170" s="180" t="s">
        <v>288</v>
      </c>
      <c r="C170" s="180" t="s">
        <v>289</v>
      </c>
      <c r="D170" s="225">
        <f>+D171</f>
        <v>125400</v>
      </c>
      <c r="E170" s="226">
        <f>+E171</f>
        <v>7.3607475378912879E-3</v>
      </c>
      <c r="F170" s="223"/>
      <c r="G170" s="107"/>
      <c r="H170" s="107"/>
    </row>
    <row r="171" spans="1:8" s="103" customFormat="1" ht="27.75" customHeight="1">
      <c r="A171" s="248"/>
      <c r="B171" s="180" t="s">
        <v>290</v>
      </c>
      <c r="C171" s="180" t="s">
        <v>289</v>
      </c>
      <c r="D171" s="225">
        <v>125400</v>
      </c>
      <c r="E171" s="226">
        <f>+D171/D201</f>
        <v>7.3607475378912879E-3</v>
      </c>
      <c r="F171" s="223"/>
      <c r="G171" s="107"/>
      <c r="H171" s="107"/>
    </row>
    <row r="172" spans="1:8" s="103" customFormat="1" ht="27.75" customHeight="1">
      <c r="A172" s="248"/>
      <c r="B172" s="180" t="s">
        <v>291</v>
      </c>
      <c r="C172" s="180" t="s">
        <v>281</v>
      </c>
      <c r="D172" s="225">
        <f>+D173</f>
        <v>0</v>
      </c>
      <c r="E172" s="226">
        <f>+E173</f>
        <v>0</v>
      </c>
      <c r="F172" s="223"/>
      <c r="G172" s="107"/>
      <c r="H172" s="107"/>
    </row>
    <row r="173" spans="1:8" s="103" customFormat="1" ht="27.75" customHeight="1">
      <c r="A173" s="248"/>
      <c r="B173" s="180" t="s">
        <v>293</v>
      </c>
      <c r="C173" s="180" t="s">
        <v>294</v>
      </c>
      <c r="D173" s="225">
        <v>0</v>
      </c>
      <c r="E173" s="226">
        <f>+D173/D201</f>
        <v>0</v>
      </c>
      <c r="F173" s="223"/>
      <c r="G173" s="107"/>
      <c r="H173" s="107"/>
    </row>
    <row r="174" spans="1:8" s="103" customFormat="1" ht="27.75" customHeight="1">
      <c r="A174" s="248"/>
      <c r="B174" s="249" t="s">
        <v>295</v>
      </c>
      <c r="C174" s="249" t="s">
        <v>296</v>
      </c>
      <c r="D174" s="216">
        <f>+D175</f>
        <v>230000</v>
      </c>
      <c r="E174" s="217">
        <f>+E175</f>
        <v>1.3500573634090879E-2</v>
      </c>
      <c r="F174" s="223"/>
      <c r="G174" s="107"/>
      <c r="H174" s="107"/>
    </row>
    <row r="175" spans="1:8" s="103" customFormat="1" ht="27.75" customHeight="1">
      <c r="A175" s="248"/>
      <c r="B175" s="251" t="s">
        <v>297</v>
      </c>
      <c r="C175" s="251" t="s">
        <v>298</v>
      </c>
      <c r="D175" s="221">
        <f>+D176</f>
        <v>230000</v>
      </c>
      <c r="E175" s="228">
        <f>+E176</f>
        <v>1.3500573634090879E-2</v>
      </c>
      <c r="F175" s="223"/>
      <c r="G175" s="107"/>
      <c r="H175" s="107"/>
    </row>
    <row r="176" spans="1:8" s="103" customFormat="1" ht="27.75" customHeight="1">
      <c r="A176" s="248"/>
      <c r="B176" s="180" t="s">
        <v>299</v>
      </c>
      <c r="C176" s="260" t="s">
        <v>300</v>
      </c>
      <c r="D176" s="225">
        <f>+D177+D178</f>
        <v>230000</v>
      </c>
      <c r="E176" s="226">
        <f>+E177+E178</f>
        <v>1.3500573634090879E-2</v>
      </c>
      <c r="F176" s="223"/>
      <c r="G176" s="107"/>
      <c r="H176" s="107"/>
    </row>
    <row r="177" spans="1:8" s="103" customFormat="1" ht="27.75" customHeight="1">
      <c r="A177" s="248"/>
      <c r="B177" s="180" t="s">
        <v>301</v>
      </c>
      <c r="C177" s="180" t="s">
        <v>302</v>
      </c>
      <c r="D177" s="225">
        <v>230000</v>
      </c>
      <c r="E177" s="226">
        <f>+D177/D201</f>
        <v>1.3500573634090879E-2</v>
      </c>
      <c r="F177" s="223"/>
      <c r="G177" s="107"/>
      <c r="H177" s="107"/>
    </row>
    <row r="178" spans="1:8" s="103" customFormat="1" ht="27.75" customHeight="1">
      <c r="A178" s="248"/>
      <c r="B178" s="180" t="s">
        <v>303</v>
      </c>
      <c r="C178" s="180" t="s">
        <v>304</v>
      </c>
      <c r="D178" s="225">
        <v>0</v>
      </c>
      <c r="E178" s="226">
        <f>+D178/D201</f>
        <v>0</v>
      </c>
      <c r="F178" s="223"/>
      <c r="G178" s="107"/>
      <c r="H178" s="107"/>
    </row>
    <row r="179" spans="1:8" s="103" customFormat="1" ht="27.75" customHeight="1">
      <c r="A179" s="248"/>
      <c r="B179" s="249" t="s">
        <v>305</v>
      </c>
      <c r="C179" s="249" t="s">
        <v>306</v>
      </c>
      <c r="D179" s="216">
        <f>+D180+D185</f>
        <v>0</v>
      </c>
      <c r="E179" s="217">
        <f>+E180+E185</f>
        <v>0</v>
      </c>
      <c r="F179" s="223"/>
      <c r="G179" s="107"/>
      <c r="H179" s="107"/>
    </row>
    <row r="180" spans="1:8" s="103" customFormat="1" ht="27.75" customHeight="1">
      <c r="A180" s="248"/>
      <c r="B180" s="251" t="s">
        <v>307</v>
      </c>
      <c r="C180" s="251" t="s">
        <v>308</v>
      </c>
      <c r="D180" s="221">
        <v>0</v>
      </c>
      <c r="E180" s="228">
        <f>+E181+E183</f>
        <v>0</v>
      </c>
      <c r="F180" s="223"/>
      <c r="G180" s="107"/>
      <c r="H180" s="107"/>
    </row>
    <row r="181" spans="1:8" s="103" customFormat="1" ht="27.75" customHeight="1">
      <c r="A181" s="248"/>
      <c r="B181" s="180" t="s">
        <v>448</v>
      </c>
      <c r="C181" s="180" t="s">
        <v>449</v>
      </c>
      <c r="D181" s="225">
        <f>+D182</f>
        <v>0</v>
      </c>
      <c r="E181" s="226">
        <f>+E182</f>
        <v>0</v>
      </c>
      <c r="F181" s="223"/>
      <c r="G181" s="107"/>
      <c r="H181" s="107"/>
    </row>
    <row r="182" spans="1:8" s="103" customFormat="1" ht="27.75" customHeight="1">
      <c r="A182" s="248"/>
      <c r="B182" s="180" t="s">
        <v>450</v>
      </c>
      <c r="C182" s="180" t="s">
        <v>451</v>
      </c>
      <c r="D182" s="225">
        <v>0</v>
      </c>
      <c r="E182" s="226">
        <f>+D182/D201</f>
        <v>0</v>
      </c>
      <c r="F182" s="223"/>
      <c r="G182" s="107"/>
      <c r="H182" s="107"/>
    </row>
    <row r="183" spans="1:8" s="103" customFormat="1" ht="27.75" customHeight="1">
      <c r="A183" s="248"/>
      <c r="B183" s="180" t="s">
        <v>309</v>
      </c>
      <c r="C183" s="180" t="s">
        <v>310</v>
      </c>
      <c r="D183" s="225">
        <f>+D184</f>
        <v>0</v>
      </c>
      <c r="E183" s="226">
        <f>+E184</f>
        <v>0</v>
      </c>
      <c r="F183" s="223"/>
      <c r="G183" s="107"/>
      <c r="H183" s="107"/>
    </row>
    <row r="184" spans="1:8" s="103" customFormat="1" ht="27.75" customHeight="1">
      <c r="A184" s="248"/>
      <c r="B184" s="180" t="s">
        <v>311</v>
      </c>
      <c r="C184" s="180" t="s">
        <v>312</v>
      </c>
      <c r="D184" s="225">
        <v>0</v>
      </c>
      <c r="E184" s="226">
        <f>+D184/D201</f>
        <v>0</v>
      </c>
      <c r="F184" s="223"/>
      <c r="G184" s="107"/>
      <c r="H184" s="107"/>
    </row>
    <row r="185" spans="1:8" s="103" customFormat="1" ht="27.75" customHeight="1">
      <c r="A185" s="248"/>
      <c r="B185" s="251" t="s">
        <v>452</v>
      </c>
      <c r="C185" s="251" t="s">
        <v>453</v>
      </c>
      <c r="D185" s="221">
        <f>+D186</f>
        <v>0</v>
      </c>
      <c r="E185" s="228">
        <f>+E186</f>
        <v>0</v>
      </c>
      <c r="F185" s="223"/>
      <c r="G185" s="107"/>
      <c r="H185" s="107"/>
    </row>
    <row r="186" spans="1:8" s="103" customFormat="1" ht="27.75" customHeight="1">
      <c r="A186" s="248"/>
      <c r="B186" s="180" t="s">
        <v>454</v>
      </c>
      <c r="C186" s="180" t="s">
        <v>455</v>
      </c>
      <c r="D186" s="225">
        <f>+D187</f>
        <v>0</v>
      </c>
      <c r="E186" s="226">
        <f>+E187</f>
        <v>0</v>
      </c>
      <c r="F186" s="223"/>
      <c r="G186" s="107"/>
      <c r="H186" s="107"/>
    </row>
    <row r="187" spans="1:8" s="103" customFormat="1" ht="27.75" customHeight="1">
      <c r="A187" s="248"/>
      <c r="B187" s="180" t="s">
        <v>456</v>
      </c>
      <c r="C187" s="180" t="s">
        <v>457</v>
      </c>
      <c r="D187" s="225">
        <v>0</v>
      </c>
      <c r="E187" s="226">
        <f>+D187/D201</f>
        <v>0</v>
      </c>
      <c r="F187" s="223"/>
      <c r="G187" s="107"/>
      <c r="H187" s="107"/>
    </row>
    <row r="188" spans="1:8" s="103" customFormat="1" ht="27.75" customHeight="1">
      <c r="A188" s="248"/>
      <c r="B188" s="261" t="s">
        <v>458</v>
      </c>
      <c r="C188" s="261" t="s">
        <v>361</v>
      </c>
      <c r="D188" s="262">
        <f>+D189+D192+D195</f>
        <v>337100</v>
      </c>
      <c r="E188" s="263">
        <f>+E189+E192+E195</f>
        <v>1.9787145095878415E-2</v>
      </c>
      <c r="F188" s="223"/>
      <c r="G188" s="107"/>
      <c r="H188" s="107"/>
    </row>
    <row r="189" spans="1:8" s="103" customFormat="1" ht="27.75" customHeight="1">
      <c r="A189" s="248"/>
      <c r="B189" s="251" t="s">
        <v>459</v>
      </c>
      <c r="C189" s="251" t="s">
        <v>460</v>
      </c>
      <c r="D189" s="221">
        <f>+D190</f>
        <v>0</v>
      </c>
      <c r="E189" s="228">
        <f>+E190</f>
        <v>0</v>
      </c>
      <c r="F189" s="223"/>
      <c r="G189" s="107"/>
      <c r="H189" s="107"/>
    </row>
    <row r="190" spans="1:8" s="103" customFormat="1" ht="27.75" customHeight="1">
      <c r="A190" s="248"/>
      <c r="B190" s="180" t="s">
        <v>461</v>
      </c>
      <c r="C190" s="180" t="s">
        <v>462</v>
      </c>
      <c r="D190" s="225">
        <f>+D191</f>
        <v>0</v>
      </c>
      <c r="E190" s="226">
        <f>+E191</f>
        <v>0</v>
      </c>
      <c r="F190" s="223"/>
      <c r="G190" s="107"/>
      <c r="H190" s="107"/>
    </row>
    <row r="191" spans="1:8" s="103" customFormat="1" ht="27.75" customHeight="1">
      <c r="A191" s="248"/>
      <c r="B191" s="180" t="s">
        <v>463</v>
      </c>
      <c r="C191" s="180" t="s">
        <v>464</v>
      </c>
      <c r="D191" s="225">
        <v>0</v>
      </c>
      <c r="E191" s="226">
        <f>+D191/D201</f>
        <v>0</v>
      </c>
      <c r="F191" s="223"/>
      <c r="G191" s="107"/>
      <c r="H191" s="107"/>
    </row>
    <row r="192" spans="1:8" s="103" customFormat="1" ht="27.75" customHeight="1">
      <c r="A192" s="248"/>
      <c r="B192" s="251" t="s">
        <v>465</v>
      </c>
      <c r="C192" s="251" t="s">
        <v>466</v>
      </c>
      <c r="D192" s="221">
        <f>+D193</f>
        <v>0</v>
      </c>
      <c r="E192" s="228">
        <f>+E193</f>
        <v>0</v>
      </c>
      <c r="F192" s="223"/>
      <c r="G192" s="107"/>
      <c r="H192" s="107"/>
    </row>
    <row r="193" spans="1:8" s="103" customFormat="1" ht="27.75" customHeight="1">
      <c r="A193" s="248"/>
      <c r="B193" s="180" t="s">
        <v>467</v>
      </c>
      <c r="C193" s="180" t="s">
        <v>468</v>
      </c>
      <c r="D193" s="225">
        <f>+D194</f>
        <v>0</v>
      </c>
      <c r="E193" s="226">
        <f>+E194</f>
        <v>0</v>
      </c>
      <c r="F193" s="223"/>
      <c r="G193" s="107"/>
      <c r="H193" s="107"/>
    </row>
    <row r="194" spans="1:8" s="103" customFormat="1" ht="27.75" customHeight="1">
      <c r="A194" s="248"/>
      <c r="B194" s="180" t="s">
        <v>469</v>
      </c>
      <c r="C194" s="180" t="s">
        <v>470</v>
      </c>
      <c r="D194" s="225">
        <v>0</v>
      </c>
      <c r="E194" s="226">
        <f>+D194/D201</f>
        <v>0</v>
      </c>
      <c r="F194" s="223"/>
      <c r="G194" s="107"/>
      <c r="H194" s="107"/>
    </row>
    <row r="195" spans="1:8" s="103" customFormat="1" ht="27.75" customHeight="1">
      <c r="A195" s="248"/>
      <c r="B195" s="264">
        <v>99000</v>
      </c>
      <c r="C195" s="108" t="s">
        <v>362</v>
      </c>
      <c r="D195" s="225">
        <f>+D196</f>
        <v>337100</v>
      </c>
      <c r="E195" s="255">
        <f>+E196</f>
        <v>1.9787145095878415E-2</v>
      </c>
      <c r="F195" s="223"/>
      <c r="G195" s="107"/>
      <c r="H195" s="107"/>
    </row>
    <row r="196" spans="1:8" s="103" customFormat="1" ht="27.75" customHeight="1">
      <c r="A196" s="248"/>
      <c r="B196" s="129">
        <v>99100</v>
      </c>
      <c r="C196" s="265" t="s">
        <v>363</v>
      </c>
      <c r="D196" s="225">
        <f>+D197</f>
        <v>337100</v>
      </c>
      <c r="E196" s="255">
        <f>+E197</f>
        <v>1.9787145095878415E-2</v>
      </c>
      <c r="F196" s="223"/>
      <c r="G196" s="107"/>
      <c r="H196" s="107"/>
    </row>
    <row r="197" spans="1:8" s="103" customFormat="1" ht="27.75" customHeight="1">
      <c r="A197" s="248"/>
      <c r="B197" s="266">
        <v>99101</v>
      </c>
      <c r="C197" s="112" t="s">
        <v>364</v>
      </c>
      <c r="D197" s="113">
        <v>337100</v>
      </c>
      <c r="E197" s="226">
        <f>+D197/D201</f>
        <v>1.9787145095878415E-2</v>
      </c>
      <c r="F197" s="223"/>
      <c r="G197" s="107"/>
      <c r="H197" s="107"/>
    </row>
    <row r="198" spans="1:8" s="103" customFormat="1" ht="27.75" customHeight="1">
      <c r="A198" s="248"/>
      <c r="B198" s="180"/>
      <c r="C198" s="180"/>
      <c r="D198" s="225"/>
      <c r="E198" s="226"/>
      <c r="F198" s="223"/>
      <c r="G198" s="107"/>
      <c r="H198" s="107"/>
    </row>
    <row r="199" spans="1:8" s="103" customFormat="1" ht="27.75" customHeight="1">
      <c r="A199" s="248"/>
      <c r="B199" s="267"/>
      <c r="C199" s="249" t="s">
        <v>492</v>
      </c>
      <c r="D199" s="216">
        <f>+D11+D32+D96+D174+D188+D179</f>
        <v>17036313.140000001</v>
      </c>
      <c r="E199" s="217">
        <f>+E11+E32+E96+E174+E179+E188</f>
        <v>1</v>
      </c>
      <c r="F199" s="223"/>
      <c r="G199" s="107"/>
      <c r="H199" s="107"/>
    </row>
    <row r="200" spans="1:8">
      <c r="A200" s="268"/>
      <c r="B200" s="269"/>
      <c r="C200" s="269"/>
      <c r="D200" s="270"/>
      <c r="E200" s="271"/>
    </row>
    <row r="201" spans="1:8" ht="31.5" customHeight="1">
      <c r="A201" s="268"/>
      <c r="B201" s="423" t="s">
        <v>492</v>
      </c>
      <c r="C201" s="423"/>
      <c r="D201" s="272">
        <f>+D199</f>
        <v>17036313.140000001</v>
      </c>
      <c r="E201" s="273">
        <f>+E199</f>
        <v>1</v>
      </c>
      <c r="F201" s="90">
        <v>17036313.140000001</v>
      </c>
    </row>
    <row r="202" spans="1:8" ht="27.75" customHeight="1">
      <c r="B202" s="185"/>
      <c r="C202" s="185"/>
      <c r="D202" s="183"/>
      <c r="E202" s="274"/>
      <c r="F202" s="90">
        <f>+D201-F201</f>
        <v>0</v>
      </c>
    </row>
    <row r="203" spans="1:8" ht="18.75" customHeight="1">
      <c r="E203" s="182"/>
    </row>
  </sheetData>
  <mergeCells count="5">
    <mergeCell ref="A2:E3"/>
    <mergeCell ref="A5:E5"/>
    <mergeCell ref="A6:C6"/>
    <mergeCell ref="A8:E8"/>
    <mergeCell ref="B201:C201"/>
  </mergeCells>
  <printOptions horizontalCentered="1"/>
  <pageMargins left="0.19685039370078741" right="0.19685039370078741" top="0.39370078740157483" bottom="0.39370078740157483" header="0.19685039370078741" footer="0.19685039370078741"/>
  <pageSetup scale="76"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52"/>
  <sheetViews>
    <sheetView view="pageBreakPreview" topLeftCell="A36" zoomScale="70" zoomScaleNormal="70" zoomScaleSheetLayoutView="70" workbookViewId="0">
      <selection activeCell="H47" sqref="H47"/>
    </sheetView>
  </sheetViews>
  <sheetFormatPr baseColWidth="10" defaultColWidth="9.33203125" defaultRowHeight="10.5"/>
  <cols>
    <col min="1" max="1" width="9.33203125" style="86"/>
    <col min="2" max="2" width="21" style="91" customWidth="1"/>
    <col min="3" max="3" width="74.5" style="91" customWidth="1"/>
    <col min="4" max="4" width="24" style="93" customWidth="1"/>
    <col min="5" max="5" width="28.1640625" style="97" customWidth="1"/>
    <col min="6" max="6" width="23.6640625" style="90" customWidth="1"/>
    <col min="7" max="8" width="16.33203125" style="90" bestFit="1" customWidth="1"/>
    <col min="9" max="16384" width="9.33203125" style="86"/>
  </cols>
  <sheetData>
    <row r="1" spans="1:8" ht="13.9" customHeight="1">
      <c r="B1" s="87"/>
      <c r="C1" s="87"/>
      <c r="D1" s="88"/>
      <c r="E1" s="89"/>
    </row>
    <row r="2" spans="1:8" ht="13.9" customHeight="1">
      <c r="A2" s="399" t="s">
        <v>355</v>
      </c>
      <c r="B2" s="399"/>
      <c r="C2" s="399"/>
      <c r="D2" s="399"/>
      <c r="E2" s="399"/>
    </row>
    <row r="3" spans="1:8" ht="31.5" customHeight="1">
      <c r="A3" s="399"/>
      <c r="B3" s="399"/>
      <c r="C3" s="399"/>
      <c r="D3" s="399"/>
      <c r="E3" s="399"/>
      <c r="F3" s="208"/>
      <c r="G3" s="208"/>
    </row>
    <row r="4" spans="1:8" ht="13.9" customHeight="1" thickBot="1">
      <c r="C4" s="92"/>
      <c r="E4" s="94"/>
    </row>
    <row r="5" spans="1:8" ht="35.25" customHeight="1" thickBot="1">
      <c r="A5" s="400" t="s">
        <v>507</v>
      </c>
      <c r="B5" s="401"/>
      <c r="C5" s="401"/>
      <c r="D5" s="401"/>
      <c r="E5" s="402"/>
    </row>
    <row r="6" spans="1:8" ht="39.75" customHeight="1" thickBot="1">
      <c r="A6" s="403" t="s">
        <v>423</v>
      </c>
      <c r="B6" s="404"/>
      <c r="C6" s="405"/>
      <c r="D6" s="95" t="s">
        <v>0</v>
      </c>
      <c r="E6" s="96" t="s">
        <v>372</v>
      </c>
    </row>
    <row r="7" spans="1:8" ht="12.6" customHeight="1"/>
    <row r="8" spans="1:8" ht="12.6" customHeight="1"/>
    <row r="9" spans="1:8" ht="36" customHeight="1">
      <c r="A9" s="424" t="s">
        <v>510</v>
      </c>
      <c r="B9" s="424"/>
      <c r="C9" s="424"/>
      <c r="D9" s="424"/>
      <c r="E9" s="424"/>
    </row>
    <row r="10" spans="1:8" s="126" customFormat="1" ht="27.75" customHeight="1">
      <c r="B10" s="275">
        <v>1611</v>
      </c>
      <c r="C10" s="122"/>
      <c r="D10" s="123"/>
      <c r="E10" s="124"/>
      <c r="F10" s="125"/>
      <c r="G10" s="125"/>
      <c r="H10" s="125"/>
    </row>
    <row r="11" spans="1:8" s="103" customFormat="1" ht="27.75" customHeight="1">
      <c r="A11" s="248"/>
      <c r="B11" s="249" t="s">
        <v>33</v>
      </c>
      <c r="C11" s="249" t="s">
        <v>34</v>
      </c>
      <c r="D11" s="216">
        <f>+D12+D17</f>
        <v>78945.659999999916</v>
      </c>
      <c r="E11" s="217">
        <f>+E12+E17</f>
        <v>0.10918262678494009</v>
      </c>
      <c r="F11" s="223"/>
      <c r="G11" s="107"/>
      <c r="H11" s="107"/>
    </row>
    <row r="12" spans="1:8" s="103" customFormat="1" ht="27.75" customHeight="1">
      <c r="A12" s="248"/>
      <c r="B12" s="251" t="s">
        <v>35</v>
      </c>
      <c r="C12" s="251" t="s">
        <v>36</v>
      </c>
      <c r="D12" s="221">
        <f>+D13</f>
        <v>14079</v>
      </c>
      <c r="E12" s="222">
        <f>+E13</f>
        <v>1.9471395926073366E-2</v>
      </c>
      <c r="F12" s="223"/>
      <c r="G12" s="107"/>
      <c r="H12" s="107"/>
    </row>
    <row r="13" spans="1:8" s="103" customFormat="1" ht="27.75" customHeight="1">
      <c r="A13" s="248"/>
      <c r="B13" s="180" t="s">
        <v>37</v>
      </c>
      <c r="C13" s="180" t="s">
        <v>38</v>
      </c>
      <c r="D13" s="225">
        <f>+D14+D15+D16</f>
        <v>14079</v>
      </c>
      <c r="E13" s="226">
        <f>+E14+E15+E16</f>
        <v>1.9471395926073366E-2</v>
      </c>
      <c r="F13" s="107"/>
      <c r="G13" s="107"/>
      <c r="H13" s="107"/>
    </row>
    <row r="14" spans="1:8" s="103" customFormat="1" ht="27.75" customHeight="1">
      <c r="A14" s="248"/>
      <c r="B14" s="180" t="s">
        <v>39</v>
      </c>
      <c r="C14" s="180" t="s">
        <v>40</v>
      </c>
      <c r="D14" s="225">
        <v>0</v>
      </c>
      <c r="E14" s="226">
        <f>+D14/D51</f>
        <v>0</v>
      </c>
      <c r="F14" s="107"/>
      <c r="G14" s="107"/>
      <c r="H14" s="107"/>
    </row>
    <row r="15" spans="1:8" s="103" customFormat="1" ht="27.75" customHeight="1">
      <c r="A15" s="248"/>
      <c r="B15" s="180" t="s">
        <v>41</v>
      </c>
      <c r="C15" s="180" t="s">
        <v>42</v>
      </c>
      <c r="D15" s="225">
        <v>14079</v>
      </c>
      <c r="E15" s="226">
        <f>+D15/D51</f>
        <v>1.9471395926073366E-2</v>
      </c>
      <c r="F15" s="107"/>
      <c r="G15" s="107"/>
      <c r="H15" s="107"/>
    </row>
    <row r="16" spans="1:8" s="103" customFormat="1" ht="27.75" customHeight="1">
      <c r="A16" s="248"/>
      <c r="B16" s="180" t="s">
        <v>43</v>
      </c>
      <c r="C16" s="180" t="s">
        <v>44</v>
      </c>
      <c r="D16" s="225">
        <v>0</v>
      </c>
      <c r="E16" s="226">
        <f>+D16/D51</f>
        <v>0</v>
      </c>
      <c r="F16" s="107"/>
      <c r="G16" s="107"/>
      <c r="H16" s="107"/>
    </row>
    <row r="17" spans="1:8" s="103" customFormat="1" ht="27.75" customHeight="1">
      <c r="A17" s="248"/>
      <c r="B17" s="251" t="s">
        <v>119</v>
      </c>
      <c r="C17" s="251" t="s">
        <v>120</v>
      </c>
      <c r="D17" s="221">
        <f>+D18</f>
        <v>64866.659999999916</v>
      </c>
      <c r="E17" s="228">
        <f>+E18</f>
        <v>8.9711230858866731E-2</v>
      </c>
      <c r="F17" s="107"/>
      <c r="G17" s="107"/>
      <c r="H17" s="107"/>
    </row>
    <row r="18" spans="1:8" s="103" customFormat="1" ht="27.75" customHeight="1">
      <c r="A18" s="248"/>
      <c r="B18" s="180" t="s">
        <v>121</v>
      </c>
      <c r="C18" s="180" t="s">
        <v>120</v>
      </c>
      <c r="D18" s="225">
        <f>+D19</f>
        <v>64866.659999999916</v>
      </c>
      <c r="E18" s="226">
        <f>+E19</f>
        <v>8.9711230858866731E-2</v>
      </c>
      <c r="F18" s="107"/>
      <c r="G18" s="107"/>
      <c r="H18" s="107"/>
    </row>
    <row r="19" spans="1:8" s="103" customFormat="1" ht="27.75" customHeight="1">
      <c r="A19" s="248"/>
      <c r="B19" s="180" t="s">
        <v>123</v>
      </c>
      <c r="C19" s="180" t="s">
        <v>120</v>
      </c>
      <c r="D19" s="225">
        <v>64866.659999999916</v>
      </c>
      <c r="E19" s="226">
        <f>+D19/D51</f>
        <v>8.9711230858866731E-2</v>
      </c>
      <c r="F19" s="107"/>
      <c r="G19" s="107"/>
      <c r="H19" s="107"/>
    </row>
    <row r="20" spans="1:8" s="103" customFormat="1" ht="27.75" customHeight="1">
      <c r="A20" s="248"/>
      <c r="B20" s="249" t="s">
        <v>161</v>
      </c>
      <c r="C20" s="249" t="s">
        <v>162</v>
      </c>
      <c r="D20" s="216">
        <f>+D21+D36</f>
        <v>644114.98</v>
      </c>
      <c r="E20" s="217">
        <f>+E21+E36</f>
        <v>0.89081737321505983</v>
      </c>
      <c r="F20" s="250"/>
      <c r="G20" s="107"/>
      <c r="H20" s="107"/>
    </row>
    <row r="21" spans="1:8" s="103" customFormat="1" ht="27.75" customHeight="1">
      <c r="A21" s="248"/>
      <c r="B21" s="251" t="s">
        <v>163</v>
      </c>
      <c r="C21" s="251" t="s">
        <v>164</v>
      </c>
      <c r="D21" s="221">
        <f>+D22+D24+D26+D28+D30+D32+D34</f>
        <v>642614.98</v>
      </c>
      <c r="E21" s="228">
        <f>+E22+E24+E26+E28+E30+E32+E34</f>
        <v>0.88874285841364564</v>
      </c>
      <c r="F21" s="250"/>
      <c r="G21" s="107"/>
      <c r="H21" s="107"/>
    </row>
    <row r="22" spans="1:8" s="103" customFormat="1" ht="27.75" customHeight="1">
      <c r="A22" s="248"/>
      <c r="B22" s="180" t="s">
        <v>165</v>
      </c>
      <c r="C22" s="180" t="s">
        <v>166</v>
      </c>
      <c r="D22" s="225">
        <f>+D23</f>
        <v>631614.98</v>
      </c>
      <c r="E22" s="226">
        <f>+E23</f>
        <v>0.87352974986994181</v>
      </c>
      <c r="F22" s="107"/>
      <c r="G22" s="107"/>
      <c r="H22" s="107"/>
    </row>
    <row r="23" spans="1:8" s="103" customFormat="1" ht="27.75" customHeight="1">
      <c r="A23" s="248"/>
      <c r="B23" s="180" t="s">
        <v>167</v>
      </c>
      <c r="C23" s="180" t="s">
        <v>166</v>
      </c>
      <c r="D23" s="225">
        <f>975142-343527.02</f>
        <v>631614.98</v>
      </c>
      <c r="E23" s="226">
        <f>+D23/D51</f>
        <v>0.87352974986994181</v>
      </c>
      <c r="F23" s="107">
        <f>+D23+'FONDO GENERAL '!D99+'RECURSOS FISCALES '!D78</f>
        <v>2272900</v>
      </c>
      <c r="G23" s="107"/>
      <c r="H23" s="107"/>
    </row>
    <row r="24" spans="1:8" s="103" customFormat="1" ht="27.75" customHeight="1">
      <c r="A24" s="248"/>
      <c r="B24" s="180" t="s">
        <v>168</v>
      </c>
      <c r="C24" s="180" t="s">
        <v>169</v>
      </c>
      <c r="D24" s="225">
        <f>+D25</f>
        <v>0</v>
      </c>
      <c r="E24" s="226">
        <f>+E25</f>
        <v>0</v>
      </c>
      <c r="F24" s="107"/>
      <c r="G24" s="107"/>
      <c r="H24" s="107"/>
    </row>
    <row r="25" spans="1:8" s="103" customFormat="1" ht="27.75" customHeight="1">
      <c r="A25" s="248"/>
      <c r="B25" s="180" t="s">
        <v>170</v>
      </c>
      <c r="C25" s="180" t="s">
        <v>169</v>
      </c>
      <c r="D25" s="225">
        <v>0</v>
      </c>
      <c r="E25" s="226">
        <f>+D25/D51</f>
        <v>0</v>
      </c>
      <c r="F25" s="107"/>
      <c r="G25" s="107"/>
      <c r="H25" s="107"/>
    </row>
    <row r="26" spans="1:8" s="103" customFormat="1" ht="27.75" customHeight="1">
      <c r="A26" s="248"/>
      <c r="B26" s="180" t="s">
        <v>171</v>
      </c>
      <c r="C26" s="180" t="s">
        <v>172</v>
      </c>
      <c r="D26" s="225">
        <f>+D27</f>
        <v>0</v>
      </c>
      <c r="E26" s="226">
        <f>+E27</f>
        <v>0</v>
      </c>
      <c r="F26" s="107"/>
      <c r="G26" s="107"/>
      <c r="H26" s="107"/>
    </row>
    <row r="27" spans="1:8" s="103" customFormat="1" ht="27.75" customHeight="1">
      <c r="A27" s="248"/>
      <c r="B27" s="180" t="s">
        <v>173</v>
      </c>
      <c r="C27" s="180" t="s">
        <v>172</v>
      </c>
      <c r="D27" s="225">
        <v>0</v>
      </c>
      <c r="E27" s="226">
        <f>+D27/D51</f>
        <v>0</v>
      </c>
      <c r="F27" s="107"/>
      <c r="G27" s="107"/>
      <c r="H27" s="107"/>
    </row>
    <row r="28" spans="1:8" s="103" customFormat="1" ht="27.75" customHeight="1">
      <c r="A28" s="248"/>
      <c r="B28" s="180" t="s">
        <v>174</v>
      </c>
      <c r="C28" s="180" t="s">
        <v>175</v>
      </c>
      <c r="D28" s="225">
        <f>+D29</f>
        <v>11000</v>
      </c>
      <c r="E28" s="226">
        <f>+E29</f>
        <v>1.5213108543703889E-2</v>
      </c>
      <c r="F28" s="107"/>
      <c r="G28" s="107"/>
      <c r="H28" s="107"/>
    </row>
    <row r="29" spans="1:8" s="103" customFormat="1" ht="27.75" customHeight="1">
      <c r="A29" s="248"/>
      <c r="B29" s="180" t="s">
        <v>176</v>
      </c>
      <c r="C29" s="180" t="s">
        <v>175</v>
      </c>
      <c r="D29" s="225">
        <v>11000</v>
      </c>
      <c r="E29" s="226">
        <f>+D29/D51</f>
        <v>1.5213108543703889E-2</v>
      </c>
      <c r="F29" s="107"/>
      <c r="G29" s="107"/>
      <c r="H29" s="107"/>
    </row>
    <row r="30" spans="1:8" s="103" customFormat="1" ht="27.75" customHeight="1">
      <c r="A30" s="248"/>
      <c r="B30" s="180" t="s">
        <v>439</v>
      </c>
      <c r="C30" s="180" t="s">
        <v>440</v>
      </c>
      <c r="D30" s="225">
        <f>+D31</f>
        <v>0</v>
      </c>
      <c r="E30" s="226">
        <f>+E31</f>
        <v>0</v>
      </c>
      <c r="F30" s="107"/>
      <c r="G30" s="107"/>
      <c r="H30" s="107"/>
    </row>
    <row r="31" spans="1:8" s="103" customFormat="1" ht="27.75" customHeight="1">
      <c r="A31" s="248"/>
      <c r="B31" s="180" t="s">
        <v>441</v>
      </c>
      <c r="C31" s="180" t="s">
        <v>440</v>
      </c>
      <c r="D31" s="225">
        <v>0</v>
      </c>
      <c r="E31" s="226">
        <f>+D31/D51</f>
        <v>0</v>
      </c>
      <c r="F31" s="107"/>
      <c r="G31" s="107"/>
      <c r="H31" s="107"/>
    </row>
    <row r="32" spans="1:8" s="103" customFormat="1" ht="27.75" customHeight="1">
      <c r="A32" s="248"/>
      <c r="B32" s="180" t="s">
        <v>177</v>
      </c>
      <c r="C32" s="180" t="s">
        <v>178</v>
      </c>
      <c r="D32" s="225">
        <f>+D33</f>
        <v>0</v>
      </c>
      <c r="E32" s="226">
        <v>0</v>
      </c>
      <c r="F32" s="107"/>
      <c r="G32" s="107"/>
      <c r="H32" s="107"/>
    </row>
    <row r="33" spans="1:8" s="103" customFormat="1" ht="27.75" customHeight="1">
      <c r="A33" s="248"/>
      <c r="B33" s="180" t="s">
        <v>179</v>
      </c>
      <c r="C33" s="180" t="s">
        <v>178</v>
      </c>
      <c r="D33" s="225">
        <v>0</v>
      </c>
      <c r="E33" s="226">
        <f>+D33/D51</f>
        <v>0</v>
      </c>
      <c r="F33" s="107"/>
      <c r="G33" s="107"/>
      <c r="H33" s="107"/>
    </row>
    <row r="34" spans="1:8" s="103" customFormat="1" ht="27.75" customHeight="1">
      <c r="A34" s="248"/>
      <c r="B34" s="180" t="s">
        <v>442</v>
      </c>
      <c r="C34" s="180" t="s">
        <v>443</v>
      </c>
      <c r="D34" s="225">
        <f>+D35</f>
        <v>0</v>
      </c>
      <c r="E34" s="226">
        <v>0</v>
      </c>
      <c r="F34" s="107"/>
      <c r="G34" s="107"/>
      <c r="H34" s="107"/>
    </row>
    <row r="35" spans="1:8" s="103" customFormat="1" ht="27.75" customHeight="1">
      <c r="A35" s="248"/>
      <c r="B35" s="180" t="s">
        <v>444</v>
      </c>
      <c r="C35" s="180" t="s">
        <v>445</v>
      </c>
      <c r="D35" s="225">
        <v>0</v>
      </c>
      <c r="E35" s="226">
        <f>+D35/D51</f>
        <v>0</v>
      </c>
      <c r="F35" s="107"/>
      <c r="G35" s="107"/>
      <c r="H35" s="107"/>
    </row>
    <row r="36" spans="1:8" s="103" customFormat="1" ht="27.75" customHeight="1">
      <c r="A36" s="248"/>
      <c r="B36" s="251" t="s">
        <v>219</v>
      </c>
      <c r="C36" s="251" t="s">
        <v>220</v>
      </c>
      <c r="D36" s="221">
        <f>+D37+D39+D41+D43+D45</f>
        <v>1500</v>
      </c>
      <c r="E36" s="228">
        <f>+E37+E39+E41+E43+E45</f>
        <v>2.0745148014141668E-3</v>
      </c>
      <c r="F36" s="250"/>
      <c r="G36" s="107"/>
      <c r="H36" s="107"/>
    </row>
    <row r="37" spans="1:8" s="103" customFormat="1" ht="27.75" customHeight="1">
      <c r="A37" s="248"/>
      <c r="B37" s="180" t="s">
        <v>221</v>
      </c>
      <c r="C37" s="180" t="s">
        <v>222</v>
      </c>
      <c r="D37" s="225">
        <f>+D38</f>
        <v>1500</v>
      </c>
      <c r="E37" s="226">
        <f>+E38</f>
        <v>2.0745148014141668E-3</v>
      </c>
      <c r="F37" s="107"/>
      <c r="G37" s="107"/>
      <c r="H37" s="107"/>
    </row>
    <row r="38" spans="1:8" s="103" customFormat="1" ht="27.75" customHeight="1">
      <c r="A38" s="248"/>
      <c r="B38" s="180" t="s">
        <v>223</v>
      </c>
      <c r="C38" s="180" t="s">
        <v>224</v>
      </c>
      <c r="D38" s="225">
        <v>1500</v>
      </c>
      <c r="E38" s="226">
        <f>+D38/D51</f>
        <v>2.0745148014141668E-3</v>
      </c>
      <c r="F38" s="107"/>
      <c r="G38" s="107"/>
      <c r="H38" s="107"/>
    </row>
    <row r="39" spans="1:8" s="103" customFormat="1" ht="27.75" customHeight="1">
      <c r="A39" s="248"/>
      <c r="B39" s="180" t="s">
        <v>225</v>
      </c>
      <c r="C39" s="180" t="s">
        <v>226</v>
      </c>
      <c r="D39" s="225">
        <f>+D40</f>
        <v>0</v>
      </c>
      <c r="E39" s="226">
        <f>+E40</f>
        <v>0</v>
      </c>
      <c r="F39" s="107"/>
      <c r="G39" s="107"/>
      <c r="H39" s="107"/>
    </row>
    <row r="40" spans="1:8" s="103" customFormat="1" ht="27.75" customHeight="1">
      <c r="A40" s="248"/>
      <c r="B40" s="180" t="s">
        <v>227</v>
      </c>
      <c r="C40" s="180" t="s">
        <v>228</v>
      </c>
      <c r="D40" s="225">
        <v>0</v>
      </c>
      <c r="E40" s="226">
        <f>+D40/D51</f>
        <v>0</v>
      </c>
      <c r="F40" s="107"/>
      <c r="G40" s="107"/>
      <c r="H40" s="107"/>
    </row>
    <row r="41" spans="1:8" s="103" customFormat="1" ht="27.75" customHeight="1">
      <c r="A41" s="248"/>
      <c r="B41" s="180" t="s">
        <v>229</v>
      </c>
      <c r="C41" s="180" t="s">
        <v>230</v>
      </c>
      <c r="D41" s="225">
        <f>+D42</f>
        <v>0</v>
      </c>
      <c r="E41" s="226">
        <f>+E42</f>
        <v>0</v>
      </c>
      <c r="F41" s="107"/>
      <c r="G41" s="107"/>
      <c r="H41" s="107"/>
    </row>
    <row r="42" spans="1:8" s="103" customFormat="1" ht="27.75" customHeight="1">
      <c r="A42" s="248"/>
      <c r="B42" s="180" t="s">
        <v>231</v>
      </c>
      <c r="C42" s="180" t="s">
        <v>230</v>
      </c>
      <c r="D42" s="225">
        <v>0</v>
      </c>
      <c r="E42" s="226">
        <f>+D42/D51</f>
        <v>0</v>
      </c>
      <c r="F42" s="107"/>
      <c r="G42" s="107"/>
      <c r="H42" s="107"/>
    </row>
    <row r="43" spans="1:8" s="103" customFormat="1" ht="27.75" customHeight="1">
      <c r="A43" s="248"/>
      <c r="B43" s="180" t="s">
        <v>232</v>
      </c>
      <c r="C43" s="180" t="s">
        <v>233</v>
      </c>
      <c r="D43" s="225">
        <f>+D44</f>
        <v>0</v>
      </c>
      <c r="E43" s="226">
        <f>+E44</f>
        <v>0</v>
      </c>
      <c r="F43" s="107"/>
      <c r="G43" s="107"/>
      <c r="H43" s="107"/>
    </row>
    <row r="44" spans="1:8" s="103" customFormat="1" ht="27.75" customHeight="1">
      <c r="A44" s="248"/>
      <c r="B44" s="180" t="s">
        <v>234</v>
      </c>
      <c r="C44" s="180" t="s">
        <v>233</v>
      </c>
      <c r="D44" s="225">
        <v>0</v>
      </c>
      <c r="E44" s="226">
        <f>+D44/D51</f>
        <v>0</v>
      </c>
      <c r="F44" s="107"/>
      <c r="G44" s="107"/>
      <c r="H44" s="107"/>
    </row>
    <row r="45" spans="1:8" s="103" customFormat="1" ht="27.75" customHeight="1">
      <c r="A45" s="248"/>
      <c r="B45" s="180" t="s">
        <v>235</v>
      </c>
      <c r="C45" s="180" t="s">
        <v>236</v>
      </c>
      <c r="D45" s="225">
        <f>+D46</f>
        <v>0</v>
      </c>
      <c r="E45" s="226">
        <f>+E46</f>
        <v>0</v>
      </c>
      <c r="F45" s="107"/>
      <c r="G45" s="107"/>
      <c r="H45" s="107"/>
    </row>
    <row r="46" spans="1:8" s="103" customFormat="1" ht="27.75" customHeight="1">
      <c r="A46" s="248"/>
      <c r="B46" s="180" t="s">
        <v>237</v>
      </c>
      <c r="C46" s="180" t="s">
        <v>236</v>
      </c>
      <c r="D46" s="225">
        <v>0</v>
      </c>
      <c r="E46" s="226">
        <f>+D46/D51</f>
        <v>0</v>
      </c>
      <c r="F46" s="107"/>
      <c r="G46" s="107"/>
      <c r="H46" s="107"/>
    </row>
    <row r="47" spans="1:8" s="103" customFormat="1" ht="27.75" customHeight="1">
      <c r="A47" s="248"/>
      <c r="B47" s="267"/>
      <c r="C47" s="249" t="s">
        <v>392</v>
      </c>
      <c r="D47" s="216">
        <f>+D11+D20</f>
        <v>723060.6399999999</v>
      </c>
      <c r="E47" s="217">
        <f>+E11+E20</f>
        <v>0.99999999999999989</v>
      </c>
      <c r="F47" s="223"/>
      <c r="G47" s="107"/>
      <c r="H47" s="107"/>
    </row>
    <row r="48" spans="1:8" s="126" customFormat="1" ht="27.75" customHeight="1">
      <c r="B48" s="141"/>
      <c r="C48" s="142"/>
      <c r="D48" s="109"/>
      <c r="E48" s="110"/>
      <c r="F48" s="125"/>
      <c r="G48" s="125"/>
      <c r="H48" s="125"/>
    </row>
    <row r="51" spans="1:9" s="90" customFormat="1" ht="31.5" customHeight="1">
      <c r="A51" s="268"/>
      <c r="B51" s="423" t="s">
        <v>492</v>
      </c>
      <c r="C51" s="423"/>
      <c r="D51" s="272">
        <f>+D47</f>
        <v>723060.6399999999</v>
      </c>
      <c r="E51" s="273">
        <f>+E47</f>
        <v>0.99999999999999989</v>
      </c>
      <c r="F51" s="276"/>
      <c r="I51" s="86"/>
    </row>
    <row r="52" spans="1:9" s="90" customFormat="1" ht="27.75" customHeight="1">
      <c r="A52" s="86"/>
      <c r="B52" s="185"/>
      <c r="C52" s="185"/>
      <c r="D52" s="183"/>
      <c r="E52" s="274"/>
      <c r="I52" s="86"/>
    </row>
  </sheetData>
  <mergeCells count="5">
    <mergeCell ref="A2:E3"/>
    <mergeCell ref="A5:E5"/>
    <mergeCell ref="A6:C6"/>
    <mergeCell ref="A9:E9"/>
    <mergeCell ref="B51:C51"/>
  </mergeCells>
  <printOptions horizontalCentered="1"/>
  <pageMargins left="0.19685039370078741" right="0.19685039370078741" top="0.39370078740157483" bottom="0.39370078740157483" header="0.19685039370078741" footer="0.19685039370078741"/>
  <pageSetup scale="67" orientation="landscape" horizontalDpi="300" verticalDpi="300" r:id="rId1"/>
  <rowBreaks count="1" manualBreakCount="1">
    <brk id="27" max="4"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I31"/>
  <sheetViews>
    <sheetView view="pageBreakPreview" topLeftCell="A13" zoomScale="60" zoomScaleNormal="70" workbookViewId="0">
      <selection activeCell="H47" sqref="H47"/>
    </sheetView>
  </sheetViews>
  <sheetFormatPr baseColWidth="10" defaultColWidth="9.33203125" defaultRowHeight="10.5"/>
  <cols>
    <col min="1" max="1" width="9.33203125" style="86"/>
    <col min="2" max="2" width="29" style="91" customWidth="1"/>
    <col min="3" max="3" width="74.5" style="91" customWidth="1"/>
    <col min="4" max="4" width="24" style="93" customWidth="1"/>
    <col min="5" max="5" width="28.1640625" style="97" customWidth="1"/>
    <col min="6" max="6" width="23.6640625" style="90" customWidth="1"/>
    <col min="7" max="8" width="16.33203125" style="90" bestFit="1" customWidth="1"/>
    <col min="9" max="16384" width="9.33203125" style="86"/>
  </cols>
  <sheetData>
    <row r="1" spans="1:9" ht="13.9" customHeight="1">
      <c r="B1" s="87"/>
      <c r="C1" s="87"/>
      <c r="D1" s="88"/>
      <c r="E1" s="89"/>
    </row>
    <row r="2" spans="1:9" ht="13.9" customHeight="1">
      <c r="A2" s="399" t="s">
        <v>355</v>
      </c>
      <c r="B2" s="399"/>
      <c r="C2" s="399"/>
      <c r="D2" s="399"/>
      <c r="E2" s="399"/>
    </row>
    <row r="3" spans="1:9" ht="31.5" customHeight="1">
      <c r="A3" s="399"/>
      <c r="B3" s="399"/>
      <c r="C3" s="399"/>
      <c r="D3" s="399"/>
      <c r="E3" s="399"/>
      <c r="F3" s="208"/>
      <c r="G3" s="208"/>
    </row>
    <row r="4" spans="1:9" ht="13.9" customHeight="1" thickBot="1">
      <c r="C4" s="92"/>
      <c r="E4" s="94"/>
    </row>
    <row r="5" spans="1:9" ht="35.25" customHeight="1" thickBot="1">
      <c r="A5" s="400" t="s">
        <v>507</v>
      </c>
      <c r="B5" s="401"/>
      <c r="C5" s="401"/>
      <c r="D5" s="401"/>
      <c r="E5" s="402"/>
    </row>
    <row r="6" spans="1:9" ht="39.75" customHeight="1" thickBot="1">
      <c r="A6" s="403" t="s">
        <v>423</v>
      </c>
      <c r="B6" s="404"/>
      <c r="C6" s="405"/>
      <c r="D6" s="95" t="s">
        <v>0</v>
      </c>
      <c r="E6" s="96" t="s">
        <v>372</v>
      </c>
    </row>
    <row r="7" spans="1:9" ht="12.6" customHeight="1"/>
    <row r="8" spans="1:9" ht="12.6" customHeight="1"/>
    <row r="9" spans="1:9" ht="36" customHeight="1">
      <c r="A9" s="425" t="s">
        <v>504</v>
      </c>
      <c r="B9" s="425"/>
      <c r="C9" s="425"/>
      <c r="D9" s="425"/>
      <c r="E9" s="425"/>
    </row>
    <row r="10" spans="1:9" s="90" customFormat="1" ht="46.5" customHeight="1">
      <c r="A10" s="86"/>
      <c r="B10" s="277">
        <v>2510</v>
      </c>
      <c r="C10" s="91"/>
      <c r="D10" s="93"/>
      <c r="E10" s="97"/>
      <c r="I10" s="86"/>
    </row>
    <row r="11" spans="1:9" s="90" customFormat="1" ht="28.5" customHeight="1">
      <c r="A11" s="268"/>
      <c r="B11" s="249" t="s">
        <v>1</v>
      </c>
      <c r="C11" s="249" t="s">
        <v>2</v>
      </c>
      <c r="D11" s="216">
        <f>+D12+D15</f>
        <v>0</v>
      </c>
      <c r="E11" s="278">
        <f>+E12+E15</f>
        <v>0</v>
      </c>
      <c r="I11" s="86"/>
    </row>
    <row r="12" spans="1:9" s="90" customFormat="1" ht="28.5" customHeight="1">
      <c r="A12" s="268"/>
      <c r="B12" s="251" t="s">
        <v>3</v>
      </c>
      <c r="C12" s="251" t="s">
        <v>4</v>
      </c>
      <c r="D12" s="221">
        <f>+D13</f>
        <v>0</v>
      </c>
      <c r="E12" s="226">
        <f>+E13</f>
        <v>0</v>
      </c>
      <c r="I12" s="86"/>
    </row>
    <row r="13" spans="1:9" s="90" customFormat="1" ht="28.5" customHeight="1">
      <c r="A13" s="268"/>
      <c r="B13" s="180" t="s">
        <v>5</v>
      </c>
      <c r="C13" s="180" t="s">
        <v>6</v>
      </c>
      <c r="D13" s="225">
        <f>+D14</f>
        <v>0</v>
      </c>
      <c r="E13" s="226">
        <f>+E14</f>
        <v>0</v>
      </c>
      <c r="I13" s="86"/>
    </row>
    <row r="14" spans="1:9" s="90" customFormat="1" ht="28.5" customHeight="1">
      <c r="A14" s="268"/>
      <c r="B14" s="180" t="s">
        <v>7</v>
      </c>
      <c r="C14" s="180" t="s">
        <v>8</v>
      </c>
      <c r="D14" s="225">
        <v>0</v>
      </c>
      <c r="E14" s="226">
        <f>+D14/D30</f>
        <v>0</v>
      </c>
      <c r="I14" s="86"/>
    </row>
    <row r="15" spans="1:9" s="90" customFormat="1" ht="28.5" customHeight="1">
      <c r="A15" s="268"/>
      <c r="B15" s="251" t="s">
        <v>9</v>
      </c>
      <c r="C15" s="251" t="s">
        <v>10</v>
      </c>
      <c r="D15" s="221">
        <f>+D16</f>
        <v>0</v>
      </c>
      <c r="E15" s="226">
        <f>+E16</f>
        <v>0</v>
      </c>
      <c r="I15" s="86"/>
    </row>
    <row r="16" spans="1:9" ht="28.5" customHeight="1">
      <c r="A16" s="268"/>
      <c r="B16" s="180" t="s">
        <v>11</v>
      </c>
      <c r="C16" s="180" t="s">
        <v>12</v>
      </c>
      <c r="D16" s="225">
        <f>+D17</f>
        <v>0</v>
      </c>
      <c r="E16" s="226">
        <f>+E17</f>
        <v>0</v>
      </c>
    </row>
    <row r="17" spans="1:9" ht="28.5" customHeight="1">
      <c r="A17" s="268"/>
      <c r="B17" s="180" t="s">
        <v>15</v>
      </c>
      <c r="C17" s="180" t="s">
        <v>16</v>
      </c>
      <c r="D17" s="225">
        <v>0</v>
      </c>
      <c r="E17" s="226">
        <f>+D17/D30</f>
        <v>0</v>
      </c>
    </row>
    <row r="18" spans="1:9" s="161" customFormat="1" ht="33.75" customHeight="1">
      <c r="A18" s="268"/>
      <c r="B18" s="279" t="s">
        <v>337</v>
      </c>
      <c r="C18" s="279" t="s">
        <v>338</v>
      </c>
      <c r="D18" s="280"/>
      <c r="E18" s="217"/>
      <c r="F18" s="165"/>
      <c r="G18" s="165"/>
      <c r="H18" s="165"/>
      <c r="I18" s="166"/>
    </row>
    <row r="19" spans="1:9" s="161" customFormat="1" ht="33.75" customHeight="1">
      <c r="A19" s="269"/>
      <c r="B19" s="251" t="s">
        <v>339</v>
      </c>
      <c r="C19" s="251" t="s">
        <v>340</v>
      </c>
      <c r="D19" s="221">
        <f>+D20+D22+D24</f>
        <v>25623561</v>
      </c>
      <c r="E19" s="228">
        <f>+E20+E22+E24</f>
        <v>1</v>
      </c>
      <c r="F19" s="168"/>
      <c r="G19" s="168"/>
      <c r="H19" s="168"/>
      <c r="I19" s="166"/>
    </row>
    <row r="20" spans="1:9" ht="33.75" customHeight="1">
      <c r="A20" s="269"/>
      <c r="B20" s="251" t="s">
        <v>341</v>
      </c>
      <c r="C20" s="251" t="s">
        <v>342</v>
      </c>
      <c r="D20" s="221">
        <f>+D21</f>
        <v>0</v>
      </c>
      <c r="E20" s="226">
        <f>+E21</f>
        <v>0</v>
      </c>
      <c r="F20" s="170"/>
      <c r="G20" s="170"/>
      <c r="H20" s="170"/>
      <c r="I20" s="171"/>
    </row>
    <row r="21" spans="1:9" ht="33.75" customHeight="1">
      <c r="A21" s="269"/>
      <c r="B21" s="180" t="s">
        <v>480</v>
      </c>
      <c r="C21" s="180" t="s">
        <v>481</v>
      </c>
      <c r="D21" s="225"/>
      <c r="E21" s="226">
        <f>+D21/D30</f>
        <v>0</v>
      </c>
      <c r="F21" s="170"/>
      <c r="G21" s="170"/>
      <c r="H21" s="170"/>
      <c r="I21" s="171"/>
    </row>
    <row r="22" spans="1:9" ht="33.75" customHeight="1">
      <c r="A22" s="269"/>
      <c r="B22" s="251" t="s">
        <v>345</v>
      </c>
      <c r="C22" s="251" t="s">
        <v>346</v>
      </c>
      <c r="D22" s="221">
        <f>+D23</f>
        <v>25623561</v>
      </c>
      <c r="E22" s="228">
        <f>+E23</f>
        <v>1</v>
      </c>
      <c r="F22" s="170"/>
      <c r="G22" s="170"/>
      <c r="H22" s="170"/>
      <c r="I22" s="171"/>
    </row>
    <row r="23" spans="1:9" ht="33.75" customHeight="1">
      <c r="A23" s="269"/>
      <c r="B23" s="180" t="s">
        <v>347</v>
      </c>
      <c r="C23" s="180" t="s">
        <v>348</v>
      </c>
      <c r="D23" s="225">
        <v>25623561</v>
      </c>
      <c r="E23" s="226">
        <f>+D23/D30</f>
        <v>1</v>
      </c>
      <c r="F23" s="170"/>
      <c r="G23" s="170"/>
      <c r="H23" s="170"/>
      <c r="I23" s="171"/>
    </row>
    <row r="24" spans="1:9" ht="33.75" customHeight="1">
      <c r="A24" s="269"/>
      <c r="B24" s="251" t="s">
        <v>482</v>
      </c>
      <c r="C24" s="251" t="s">
        <v>483</v>
      </c>
      <c r="D24" s="221">
        <f>+D25</f>
        <v>0</v>
      </c>
      <c r="E24" s="226">
        <f>+E25</f>
        <v>0</v>
      </c>
      <c r="F24" s="170"/>
      <c r="G24" s="170"/>
      <c r="H24" s="170"/>
      <c r="I24" s="171"/>
    </row>
    <row r="25" spans="1:9" ht="33.75" customHeight="1">
      <c r="A25" s="269"/>
      <c r="B25" s="281" t="s">
        <v>484</v>
      </c>
      <c r="C25" s="281" t="s">
        <v>485</v>
      </c>
      <c r="D25" s="225">
        <v>0</v>
      </c>
      <c r="E25" s="226">
        <f>+D25/D30</f>
        <v>0</v>
      </c>
      <c r="F25" s="170"/>
      <c r="G25" s="170"/>
      <c r="H25" s="170"/>
      <c r="I25" s="171"/>
    </row>
    <row r="26" spans="1:9" ht="24.75" customHeight="1">
      <c r="A26" s="268"/>
      <c r="B26" s="282"/>
      <c r="C26" s="283" t="s">
        <v>492</v>
      </c>
      <c r="D26" s="284">
        <f>+D19+D11</f>
        <v>25623561</v>
      </c>
      <c r="E26" s="217">
        <f>+E19+E11</f>
        <v>1</v>
      </c>
      <c r="F26" s="285"/>
    </row>
    <row r="27" spans="1:9" ht="12">
      <c r="E27" s="145"/>
    </row>
    <row r="30" spans="1:9" s="90" customFormat="1" ht="31.5" customHeight="1">
      <c r="A30" s="268"/>
      <c r="B30" s="423" t="s">
        <v>492</v>
      </c>
      <c r="C30" s="423"/>
      <c r="D30" s="272">
        <f>+D26</f>
        <v>25623561</v>
      </c>
      <c r="E30" s="273">
        <f>+E26</f>
        <v>1</v>
      </c>
      <c r="I30" s="86"/>
    </row>
    <row r="31" spans="1:9" s="90" customFormat="1" ht="27.75" customHeight="1">
      <c r="A31" s="86"/>
      <c r="B31" s="185"/>
      <c r="C31" s="185"/>
      <c r="D31" s="183"/>
      <c r="E31" s="274"/>
      <c r="I31" s="86"/>
    </row>
  </sheetData>
  <mergeCells count="5">
    <mergeCell ref="A2:E3"/>
    <mergeCell ref="A5:E5"/>
    <mergeCell ref="A6:C6"/>
    <mergeCell ref="A9:E9"/>
    <mergeCell ref="B30:C30"/>
  </mergeCells>
  <printOptions horizontalCentered="1"/>
  <pageMargins left="0.19685039370078741" right="0.19685039370078741" top="0.39370078740157483" bottom="0.39370078740157483" header="0.19685039370078741" footer="0.19685039370078741"/>
  <pageSetup scale="85" orientation="landscape" horizontalDpi="300" verticalDpi="300" r:id="rId1"/>
  <rowBreaks count="1" manualBreakCount="1">
    <brk id="32" max="4"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I56"/>
  <sheetViews>
    <sheetView view="pageBreakPreview" topLeftCell="A49" zoomScale="70" zoomScaleNormal="70" zoomScaleSheetLayoutView="70" workbookViewId="0">
      <selection activeCell="H47" sqref="H47"/>
    </sheetView>
  </sheetViews>
  <sheetFormatPr baseColWidth="10" defaultColWidth="9.33203125" defaultRowHeight="10.5"/>
  <cols>
    <col min="1" max="1" width="9.33203125" style="86"/>
    <col min="2" max="2" width="21" style="91" customWidth="1"/>
    <col min="3" max="3" width="74.5" style="91" customWidth="1"/>
    <col min="4" max="4" width="24" style="93" customWidth="1"/>
    <col min="5" max="5" width="28.1640625" style="97" customWidth="1"/>
    <col min="6" max="6" width="23.6640625" style="90" customWidth="1"/>
    <col min="7" max="8" width="16.33203125" style="90" bestFit="1" customWidth="1"/>
    <col min="9" max="16384" width="9.33203125" style="86"/>
  </cols>
  <sheetData>
    <row r="1" spans="1:9" ht="13.9" customHeight="1">
      <c r="B1" s="87"/>
      <c r="C1" s="87"/>
      <c r="D1" s="88"/>
      <c r="E1" s="89"/>
    </row>
    <row r="2" spans="1:9" ht="13.9" customHeight="1">
      <c r="A2" s="399" t="s">
        <v>355</v>
      </c>
      <c r="B2" s="399"/>
      <c r="C2" s="399"/>
      <c r="D2" s="399"/>
      <c r="E2" s="399"/>
    </row>
    <row r="3" spans="1:9" ht="31.5" customHeight="1">
      <c r="A3" s="399"/>
      <c r="B3" s="399"/>
      <c r="C3" s="399"/>
      <c r="D3" s="399"/>
      <c r="E3" s="399"/>
      <c r="F3" s="208"/>
      <c r="G3" s="208"/>
    </row>
    <row r="4" spans="1:9" ht="13.9" customHeight="1" thickBot="1">
      <c r="C4" s="92"/>
      <c r="E4" s="94"/>
    </row>
    <row r="5" spans="1:9" ht="35.25" customHeight="1" thickBot="1">
      <c r="A5" s="400" t="s">
        <v>507</v>
      </c>
      <c r="B5" s="401"/>
      <c r="C5" s="401"/>
      <c r="D5" s="401"/>
      <c r="E5" s="402"/>
    </row>
    <row r="6" spans="1:9" ht="39.75" customHeight="1" thickBot="1">
      <c r="A6" s="403" t="s">
        <v>423</v>
      </c>
      <c r="B6" s="404"/>
      <c r="C6" s="405"/>
      <c r="D6" s="95" t="s">
        <v>0</v>
      </c>
      <c r="E6" s="96" t="s">
        <v>372</v>
      </c>
    </row>
    <row r="7" spans="1:9" ht="39.75" customHeight="1">
      <c r="A7" s="240"/>
      <c r="B7" s="240"/>
      <c r="C7" s="240"/>
      <c r="D7" s="100"/>
      <c r="E7" s="241"/>
    </row>
    <row r="8" spans="1:9" ht="39.75" customHeight="1">
      <c r="A8" s="426" t="s">
        <v>506</v>
      </c>
      <c r="B8" s="426"/>
      <c r="C8" s="426"/>
      <c r="D8" s="426"/>
      <c r="E8" s="426"/>
    </row>
    <row r="9" spans="1:9" ht="27.75" customHeight="1">
      <c r="B9" s="277">
        <v>2530</v>
      </c>
    </row>
    <row r="10" spans="1:9" s="90" customFormat="1" ht="31.5" customHeight="1">
      <c r="A10" s="268"/>
      <c r="B10" s="249" t="s">
        <v>1</v>
      </c>
      <c r="C10" s="249" t="s">
        <v>2</v>
      </c>
      <c r="D10" s="216">
        <f>+D11+D14+D17+D20</f>
        <v>7884892.5599999996</v>
      </c>
      <c r="E10" s="217">
        <f>+E11+E14+E17+E20</f>
        <v>0.73485368197466505</v>
      </c>
      <c r="F10" s="90">
        <f>+D10+'FONDO GENERAL '!D11</f>
        <v>21558592.969999999</v>
      </c>
      <c r="I10" s="86"/>
    </row>
    <row r="11" spans="1:9" s="90" customFormat="1" ht="31.5" customHeight="1">
      <c r="A11" s="268"/>
      <c r="B11" s="251" t="s">
        <v>3</v>
      </c>
      <c r="C11" s="251" t="s">
        <v>4</v>
      </c>
      <c r="D11" s="221">
        <f>+D12</f>
        <v>6702126.7199999997</v>
      </c>
      <c r="E11" s="228">
        <f>+E12</f>
        <v>0.62462265145345042</v>
      </c>
      <c r="I11" s="86"/>
    </row>
    <row r="12" spans="1:9" s="90" customFormat="1" ht="31.5" customHeight="1">
      <c r="A12" s="268"/>
      <c r="B12" s="180" t="s">
        <v>5</v>
      </c>
      <c r="C12" s="180" t="s">
        <v>6</v>
      </c>
      <c r="D12" s="225">
        <f>+D13</f>
        <v>6702126.7199999997</v>
      </c>
      <c r="E12" s="226">
        <f>+E13</f>
        <v>0.62462265145345042</v>
      </c>
      <c r="I12" s="86"/>
    </row>
    <row r="13" spans="1:9" s="90" customFormat="1" ht="31.5" customHeight="1">
      <c r="A13" s="268"/>
      <c r="B13" s="180" t="s">
        <v>7</v>
      </c>
      <c r="C13" s="180" t="s">
        <v>8</v>
      </c>
      <c r="D13" s="225">
        <v>6702126.7199999997</v>
      </c>
      <c r="E13" s="226">
        <f>+D13/D55</f>
        <v>0.62462265145345042</v>
      </c>
      <c r="I13" s="86"/>
    </row>
    <row r="14" spans="1:9" s="90" customFormat="1" ht="31.5" customHeight="1">
      <c r="A14" s="268"/>
      <c r="B14" s="251" t="s">
        <v>9</v>
      </c>
      <c r="C14" s="251" t="s">
        <v>10</v>
      </c>
      <c r="D14" s="221">
        <f>+D15</f>
        <v>837765.84</v>
      </c>
      <c r="E14" s="228">
        <f>+E15</f>
        <v>7.8077831431681302E-2</v>
      </c>
      <c r="I14" s="86"/>
    </row>
    <row r="15" spans="1:9" s="90" customFormat="1" ht="31.5" customHeight="1">
      <c r="A15" s="268"/>
      <c r="B15" s="180" t="s">
        <v>11</v>
      </c>
      <c r="C15" s="180" t="s">
        <v>12</v>
      </c>
      <c r="D15" s="225">
        <f>+D16</f>
        <v>837765.84</v>
      </c>
      <c r="E15" s="226">
        <f>+E16</f>
        <v>7.8077831431681302E-2</v>
      </c>
      <c r="I15" s="86"/>
    </row>
    <row r="16" spans="1:9" s="90" customFormat="1" ht="31.5" customHeight="1">
      <c r="A16" s="268"/>
      <c r="B16" s="180" t="s">
        <v>15</v>
      </c>
      <c r="C16" s="180" t="s">
        <v>16</v>
      </c>
      <c r="D16" s="225">
        <v>837765.84</v>
      </c>
      <c r="E16" s="226">
        <f>+D16/D55</f>
        <v>7.8077831431681302E-2</v>
      </c>
      <c r="I16" s="86"/>
    </row>
    <row r="17" spans="1:9" s="90" customFormat="1" ht="31.5" customHeight="1">
      <c r="A17" s="268"/>
      <c r="B17" s="128" t="s">
        <v>27</v>
      </c>
      <c r="C17" s="128" t="s">
        <v>28</v>
      </c>
      <c r="D17" s="221">
        <f>+D18</f>
        <v>345000</v>
      </c>
      <c r="E17" s="228">
        <f>+E18</f>
        <v>3.2153199089533242E-2</v>
      </c>
      <c r="I17" s="86"/>
    </row>
    <row r="18" spans="1:9" s="90" customFormat="1" ht="31.5" customHeight="1">
      <c r="A18" s="268"/>
      <c r="B18" s="129" t="s">
        <v>29</v>
      </c>
      <c r="C18" s="180" t="s">
        <v>30</v>
      </c>
      <c r="D18" s="225">
        <f>+D19</f>
        <v>345000</v>
      </c>
      <c r="E18" s="226">
        <f>+E19</f>
        <v>3.2153199089533242E-2</v>
      </c>
      <c r="I18" s="86"/>
    </row>
    <row r="19" spans="1:9" s="90" customFormat="1" ht="31.5" customHeight="1">
      <c r="A19" s="268"/>
      <c r="B19" s="129">
        <v>15202</v>
      </c>
      <c r="C19" s="180" t="s">
        <v>32</v>
      </c>
      <c r="D19" s="225">
        <v>345000</v>
      </c>
      <c r="E19" s="226">
        <f>+D19/D55</f>
        <v>3.2153199089533242E-2</v>
      </c>
      <c r="I19" s="86"/>
    </row>
    <row r="20" spans="1:9" s="287" customFormat="1" ht="31.5" customHeight="1">
      <c r="A20" s="286"/>
      <c r="B20" s="128">
        <v>16000</v>
      </c>
      <c r="C20" s="128" t="s">
        <v>356</v>
      </c>
      <c r="D20" s="256">
        <f>+D21</f>
        <v>0</v>
      </c>
      <c r="E20" s="228">
        <f>+E21</f>
        <v>0</v>
      </c>
      <c r="F20" s="90"/>
      <c r="I20" s="288"/>
    </row>
    <row r="21" spans="1:9" s="90" customFormat="1" ht="31.5" customHeight="1">
      <c r="A21" s="268"/>
      <c r="B21" s="129">
        <v>16100</v>
      </c>
      <c r="C21" s="180" t="s">
        <v>357</v>
      </c>
      <c r="D21" s="225">
        <f>+D22</f>
        <v>0</v>
      </c>
      <c r="E21" s="226">
        <f>+E22</f>
        <v>0</v>
      </c>
      <c r="I21" s="86"/>
    </row>
    <row r="22" spans="1:9" s="90" customFormat="1" ht="31.5" customHeight="1">
      <c r="A22" s="268"/>
      <c r="B22" s="129">
        <v>16101</v>
      </c>
      <c r="C22" s="180" t="s">
        <v>358</v>
      </c>
      <c r="D22" s="225">
        <v>0</v>
      </c>
      <c r="E22" s="226">
        <f>+D22/D55</f>
        <v>0</v>
      </c>
      <c r="I22" s="86"/>
    </row>
    <row r="23" spans="1:9" s="90" customFormat="1" ht="31.5" customHeight="1">
      <c r="A23" s="268"/>
      <c r="B23" s="249" t="s">
        <v>33</v>
      </c>
      <c r="C23" s="249" t="s">
        <v>34</v>
      </c>
      <c r="D23" s="216">
        <f>+D24+D29+D32</f>
        <v>1805010.92</v>
      </c>
      <c r="E23" s="217">
        <f>+E24+E29+E32</f>
        <v>0.16822282744794653</v>
      </c>
      <c r="I23" s="86"/>
    </row>
    <row r="24" spans="1:9" s="90" customFormat="1" ht="31.5" customHeight="1">
      <c r="A24" s="268"/>
      <c r="B24" s="251" t="s">
        <v>35</v>
      </c>
      <c r="C24" s="251" t="s">
        <v>36</v>
      </c>
      <c r="D24" s="221">
        <f>+D25+D27</f>
        <v>336500</v>
      </c>
      <c r="E24" s="228">
        <f>+E25+E27</f>
        <v>3.1361018822109954E-2</v>
      </c>
      <c r="I24" s="86"/>
    </row>
    <row r="25" spans="1:9" s="90" customFormat="1" ht="31.5" customHeight="1">
      <c r="A25" s="268"/>
      <c r="B25" s="180" t="s">
        <v>37</v>
      </c>
      <c r="C25" s="180" t="s">
        <v>38</v>
      </c>
      <c r="D25" s="225">
        <f>+D26</f>
        <v>268000</v>
      </c>
      <c r="E25" s="226">
        <f>+E26</f>
        <v>2.4976977843463501E-2</v>
      </c>
      <c r="I25" s="86"/>
    </row>
    <row r="26" spans="1:9" s="90" customFormat="1" ht="31.5" customHeight="1">
      <c r="A26" s="268"/>
      <c r="B26" s="180" t="s">
        <v>41</v>
      </c>
      <c r="C26" s="180" t="s">
        <v>42</v>
      </c>
      <c r="D26" s="225">
        <v>268000</v>
      </c>
      <c r="E26" s="226">
        <f>+D26/D55</f>
        <v>2.4976977843463501E-2</v>
      </c>
      <c r="I26" s="86"/>
    </row>
    <row r="27" spans="1:9" s="90" customFormat="1" ht="31.5" customHeight="1">
      <c r="A27" s="268"/>
      <c r="B27" s="180" t="s">
        <v>61</v>
      </c>
      <c r="C27" s="180" t="s">
        <v>62</v>
      </c>
      <c r="D27" s="225">
        <f>+D28</f>
        <v>68500</v>
      </c>
      <c r="E27" s="226">
        <f>+E28</f>
        <v>6.3840409786464544E-3</v>
      </c>
      <c r="I27" s="86"/>
    </row>
    <row r="28" spans="1:9" s="90" customFormat="1" ht="31.5" customHeight="1">
      <c r="A28" s="268"/>
      <c r="B28" s="180" t="s">
        <v>63</v>
      </c>
      <c r="C28" s="180" t="s">
        <v>64</v>
      </c>
      <c r="D28" s="225">
        <v>68500</v>
      </c>
      <c r="E28" s="226">
        <f>+D28/D55</f>
        <v>6.3840409786464544E-3</v>
      </c>
      <c r="I28" s="86"/>
    </row>
    <row r="29" spans="1:9" s="90" customFormat="1" ht="31.5" customHeight="1">
      <c r="A29" s="268"/>
      <c r="B29" s="251" t="s">
        <v>119</v>
      </c>
      <c r="C29" s="251" t="s">
        <v>120</v>
      </c>
      <c r="D29" s="221">
        <f>+D30</f>
        <v>1319510.92</v>
      </c>
      <c r="E29" s="228">
        <f>+E30</f>
        <v>0.12297535452629903</v>
      </c>
      <c r="I29" s="86"/>
    </row>
    <row r="30" spans="1:9" s="90" customFormat="1" ht="31.5" customHeight="1">
      <c r="A30" s="268"/>
      <c r="B30" s="180" t="s">
        <v>121</v>
      </c>
      <c r="C30" s="180" t="s">
        <v>120</v>
      </c>
      <c r="D30" s="225">
        <f>+D31</f>
        <v>1319510.92</v>
      </c>
      <c r="E30" s="226">
        <f>+E31</f>
        <v>0.12297535452629903</v>
      </c>
      <c r="I30" s="86"/>
    </row>
    <row r="31" spans="1:9" s="90" customFormat="1" ht="31.5" customHeight="1">
      <c r="A31" s="268"/>
      <c r="B31" s="180" t="s">
        <v>123</v>
      </c>
      <c r="C31" s="180" t="s">
        <v>120</v>
      </c>
      <c r="D31" s="225">
        <v>1319510.92</v>
      </c>
      <c r="E31" s="226">
        <f>+D31/D55</f>
        <v>0.12297535452629903</v>
      </c>
      <c r="I31" s="86"/>
    </row>
    <row r="32" spans="1:9" s="90" customFormat="1" ht="31.5" customHeight="1">
      <c r="A32" s="268"/>
      <c r="B32" s="251" t="s">
        <v>137</v>
      </c>
      <c r="C32" s="251" t="s">
        <v>138</v>
      </c>
      <c r="D32" s="221">
        <f>+D33+D35</f>
        <v>149000</v>
      </c>
      <c r="E32" s="228">
        <f>+E33+E35</f>
        <v>1.3886454099537544E-2</v>
      </c>
      <c r="I32" s="86"/>
    </row>
    <row r="33" spans="1:9" s="90" customFormat="1" ht="31.5" customHeight="1">
      <c r="A33" s="268"/>
      <c r="B33" s="180" t="s">
        <v>139</v>
      </c>
      <c r="C33" s="180" t="s">
        <v>140</v>
      </c>
      <c r="D33" s="225">
        <f>+D34</f>
        <v>0</v>
      </c>
      <c r="E33" s="226">
        <f>+E34</f>
        <v>0</v>
      </c>
      <c r="I33" s="86"/>
    </row>
    <row r="34" spans="1:9" s="90" customFormat="1" ht="31.5" customHeight="1">
      <c r="A34" s="268"/>
      <c r="B34" s="180" t="s">
        <v>141</v>
      </c>
      <c r="C34" s="180" t="s">
        <v>142</v>
      </c>
      <c r="D34" s="225">
        <v>0</v>
      </c>
      <c r="E34" s="226">
        <f>+D34/D55</f>
        <v>0</v>
      </c>
      <c r="I34" s="86"/>
    </row>
    <row r="35" spans="1:9" s="90" customFormat="1" ht="31.5" customHeight="1">
      <c r="A35" s="268"/>
      <c r="B35" s="180" t="s">
        <v>149</v>
      </c>
      <c r="C35" s="180" t="s">
        <v>150</v>
      </c>
      <c r="D35" s="225">
        <f>+D36</f>
        <v>149000</v>
      </c>
      <c r="E35" s="226">
        <f>+E36</f>
        <v>1.3886454099537544E-2</v>
      </c>
      <c r="I35" s="86"/>
    </row>
    <row r="36" spans="1:9" s="90" customFormat="1" ht="31.5" customHeight="1">
      <c r="A36" s="268"/>
      <c r="B36" s="180" t="s">
        <v>151</v>
      </c>
      <c r="C36" s="180" t="s">
        <v>152</v>
      </c>
      <c r="D36" s="225">
        <v>149000</v>
      </c>
      <c r="E36" s="226">
        <f>+D36/D55</f>
        <v>1.3886454099537544E-2</v>
      </c>
      <c r="I36" s="86"/>
    </row>
    <row r="37" spans="1:9" s="90" customFormat="1" ht="31.5" customHeight="1">
      <c r="A37" s="268"/>
      <c r="B37" s="249" t="s">
        <v>161</v>
      </c>
      <c r="C37" s="249" t="s">
        <v>162</v>
      </c>
      <c r="D37" s="216">
        <f>+D38+D41+D44+D47</f>
        <v>1039977.52</v>
      </c>
      <c r="E37" s="217">
        <f>+E38+E41+E44+E47</f>
        <v>9.6923490577388513E-2</v>
      </c>
      <c r="I37" s="86"/>
    </row>
    <row r="38" spans="1:9" s="90" customFormat="1" ht="31.5" customHeight="1">
      <c r="A38" s="268"/>
      <c r="B38" s="251" t="s">
        <v>163</v>
      </c>
      <c r="C38" s="251" t="s">
        <v>164</v>
      </c>
      <c r="D38" s="221">
        <f>+D39</f>
        <v>823605.68</v>
      </c>
      <c r="E38" s="228">
        <f>+E39</f>
        <v>7.6758137392204079E-2</v>
      </c>
      <c r="I38" s="86"/>
    </row>
    <row r="39" spans="1:9" s="90" customFormat="1" ht="31.5" customHeight="1">
      <c r="A39" s="268"/>
      <c r="B39" s="180" t="s">
        <v>165</v>
      </c>
      <c r="C39" s="180" t="s">
        <v>166</v>
      </c>
      <c r="D39" s="225">
        <f>+D40</f>
        <v>823605.68</v>
      </c>
      <c r="E39" s="226">
        <f>+E40</f>
        <v>7.6758137392204079E-2</v>
      </c>
      <c r="I39" s="86"/>
    </row>
    <row r="40" spans="1:9" s="90" customFormat="1" ht="31.5" customHeight="1">
      <c r="A40" s="268"/>
      <c r="B40" s="180" t="s">
        <v>167</v>
      </c>
      <c r="C40" s="180" t="s">
        <v>166</v>
      </c>
      <c r="D40" s="225">
        <v>823605.68</v>
      </c>
      <c r="E40" s="226">
        <f>+D40/D55</f>
        <v>7.6758137392204079E-2</v>
      </c>
      <c r="I40" s="86"/>
    </row>
    <row r="41" spans="1:9" s="90" customFormat="1" ht="31.5" customHeight="1">
      <c r="A41" s="268"/>
      <c r="B41" s="251" t="s">
        <v>219</v>
      </c>
      <c r="C41" s="251" t="s">
        <v>220</v>
      </c>
      <c r="D41" s="221">
        <f>+D42</f>
        <v>1200</v>
      </c>
      <c r="E41" s="228">
        <f>+E42</f>
        <v>1.1183721422446344E-4</v>
      </c>
      <c r="I41" s="86"/>
    </row>
    <row r="42" spans="1:9" s="90" customFormat="1" ht="31.5" customHeight="1">
      <c r="A42" s="268"/>
      <c r="B42" s="180" t="s">
        <v>221</v>
      </c>
      <c r="C42" s="180" t="s">
        <v>222</v>
      </c>
      <c r="D42" s="225">
        <f>+D43</f>
        <v>1200</v>
      </c>
      <c r="E42" s="226">
        <f>+E43</f>
        <v>1.1183721422446344E-4</v>
      </c>
      <c r="I42" s="86"/>
    </row>
    <row r="43" spans="1:9" s="90" customFormat="1" ht="31.5" customHeight="1">
      <c r="A43" s="268"/>
      <c r="B43" s="180" t="s">
        <v>223</v>
      </c>
      <c r="C43" s="180" t="s">
        <v>224</v>
      </c>
      <c r="D43" s="225">
        <v>1200</v>
      </c>
      <c r="E43" s="226">
        <f>+D43/D55</f>
        <v>1.1183721422446344E-4</v>
      </c>
      <c r="I43" s="86"/>
    </row>
    <row r="44" spans="1:9" s="90" customFormat="1" ht="31.5" customHeight="1">
      <c r="A44" s="268"/>
      <c r="B44" s="251" t="s">
        <v>238</v>
      </c>
      <c r="C44" s="251" t="s">
        <v>239</v>
      </c>
      <c r="D44" s="221">
        <f>+D45</f>
        <v>163171.84</v>
      </c>
      <c r="E44" s="228">
        <f>+E45</f>
        <v>1.5207236687899894E-2</v>
      </c>
      <c r="I44" s="86"/>
    </row>
    <row r="45" spans="1:9" s="90" customFormat="1" ht="31.5" customHeight="1">
      <c r="A45" s="268"/>
      <c r="B45" s="180" t="s">
        <v>247</v>
      </c>
      <c r="C45" s="180" t="s">
        <v>248</v>
      </c>
      <c r="D45" s="225">
        <f>+D46</f>
        <v>163171.84</v>
      </c>
      <c r="E45" s="226">
        <f>+E46</f>
        <v>1.5207236687899894E-2</v>
      </c>
      <c r="I45" s="86"/>
    </row>
    <row r="46" spans="1:9" s="90" customFormat="1" ht="31.5" customHeight="1">
      <c r="A46" s="268"/>
      <c r="B46" s="180" t="s">
        <v>249</v>
      </c>
      <c r="C46" s="180" t="s">
        <v>248</v>
      </c>
      <c r="D46" s="225">
        <f>164000-828.16</f>
        <v>163171.84</v>
      </c>
      <c r="E46" s="226">
        <f>+D46/D55</f>
        <v>1.5207236687899894E-2</v>
      </c>
      <c r="I46" s="86"/>
    </row>
    <row r="47" spans="1:9" s="90" customFormat="1" ht="31.5" customHeight="1">
      <c r="A47" s="268"/>
      <c r="B47" s="251" t="s">
        <v>280</v>
      </c>
      <c r="C47" s="251" t="s">
        <v>281</v>
      </c>
      <c r="D47" s="221">
        <f>+D48</f>
        <v>52000</v>
      </c>
      <c r="E47" s="233">
        <f>+E48</f>
        <v>4.8462792830600825E-3</v>
      </c>
      <c r="I47" s="86"/>
    </row>
    <row r="48" spans="1:9" s="90" customFormat="1" ht="31.5" customHeight="1">
      <c r="A48" s="268"/>
      <c r="B48" s="180" t="s">
        <v>282</v>
      </c>
      <c r="C48" s="180" t="s">
        <v>283</v>
      </c>
      <c r="D48" s="225">
        <f>+D49+D50</f>
        <v>52000</v>
      </c>
      <c r="E48" s="289">
        <f>+E49+E50</f>
        <v>4.8462792830600825E-3</v>
      </c>
      <c r="I48" s="86"/>
    </row>
    <row r="49" spans="1:9" s="90" customFormat="1" ht="31.5" customHeight="1">
      <c r="A49" s="268"/>
      <c r="B49" s="180" t="s">
        <v>284</v>
      </c>
      <c r="C49" s="180" t="s">
        <v>285</v>
      </c>
      <c r="D49" s="225">
        <v>0</v>
      </c>
      <c r="E49" s="226">
        <f>+D49/D55</f>
        <v>0</v>
      </c>
      <c r="I49" s="86"/>
    </row>
    <row r="50" spans="1:9" s="90" customFormat="1" ht="31.5" customHeight="1">
      <c r="A50" s="268"/>
      <c r="B50" s="129">
        <v>39202</v>
      </c>
      <c r="C50" s="180" t="s">
        <v>287</v>
      </c>
      <c r="D50" s="225">
        <v>52000</v>
      </c>
      <c r="E50" s="226">
        <f>+D50/D55</f>
        <v>4.8462792830600825E-3</v>
      </c>
      <c r="I50" s="86"/>
    </row>
    <row r="51" spans="1:9" s="90" customFormat="1" ht="31.5" customHeight="1">
      <c r="A51" s="268"/>
      <c r="B51" s="267"/>
      <c r="C51" s="249" t="s">
        <v>492</v>
      </c>
      <c r="D51" s="216">
        <f>+D10+D23+D37</f>
        <v>10729881</v>
      </c>
      <c r="E51" s="217">
        <f>+E10+E23+E37</f>
        <v>1.0000000000000002</v>
      </c>
      <c r="F51" s="285"/>
      <c r="I51" s="86"/>
    </row>
    <row r="52" spans="1:9">
      <c r="A52" s="268"/>
      <c r="B52" s="269"/>
      <c r="C52" s="269"/>
      <c r="D52" s="270"/>
      <c r="E52" s="271"/>
    </row>
    <row r="55" spans="1:9" s="90" customFormat="1" ht="31.5" customHeight="1">
      <c r="A55" s="86"/>
      <c r="B55" s="406" t="s">
        <v>492</v>
      </c>
      <c r="C55" s="406"/>
      <c r="D55" s="183">
        <f>+D51</f>
        <v>10729881</v>
      </c>
      <c r="E55" s="274">
        <f>+E51</f>
        <v>1.0000000000000002</v>
      </c>
      <c r="I55" s="86"/>
    </row>
    <row r="56" spans="1:9" s="90" customFormat="1" ht="27.75" customHeight="1">
      <c r="A56" s="86"/>
      <c r="B56" s="185"/>
      <c r="C56" s="185"/>
      <c r="D56" s="183"/>
      <c r="E56" s="274"/>
      <c r="I56" s="86"/>
    </row>
  </sheetData>
  <mergeCells count="5">
    <mergeCell ref="A2:E3"/>
    <mergeCell ref="A5:E5"/>
    <mergeCell ref="A6:C6"/>
    <mergeCell ref="A8:E8"/>
    <mergeCell ref="B55:C55"/>
  </mergeCells>
  <printOptions horizontalCentered="1"/>
  <pageMargins left="0.19685039370078741" right="0.19685039370078741" top="0.39370078740157483" bottom="0.39370078740157483" header="0.19685039370078741" footer="0.19685039370078741"/>
  <pageSetup scale="76" orientation="landscape"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I120"/>
  <sheetViews>
    <sheetView view="pageBreakPreview" topLeftCell="A85" zoomScale="60" zoomScaleNormal="100" workbookViewId="0">
      <selection activeCell="L34" sqref="L34"/>
    </sheetView>
  </sheetViews>
  <sheetFormatPr baseColWidth="10" defaultColWidth="11.5" defaultRowHeight="15"/>
  <cols>
    <col min="1" max="1" width="11.5" style="46"/>
    <col min="2" max="3" width="23.33203125" style="46" customWidth="1"/>
    <col min="4" max="4" width="32.6640625" style="46" customWidth="1"/>
    <col min="5" max="5" width="24.6640625" style="46" customWidth="1"/>
    <col min="6" max="6" width="32.6640625" style="46" customWidth="1"/>
    <col min="7" max="7" width="23.33203125" style="46" customWidth="1"/>
    <col min="8" max="8" width="21.6640625" style="46" customWidth="1"/>
    <col min="9" max="9" width="40.5" style="46" customWidth="1"/>
    <col min="10" max="16384" width="11.5" style="46"/>
  </cols>
  <sheetData>
    <row r="1" spans="2:9" ht="15.75" thickBot="1"/>
    <row r="2" spans="2:9" ht="15.75">
      <c r="B2" s="444"/>
      <c r="C2" s="445"/>
      <c r="D2" s="445"/>
      <c r="E2" s="445"/>
      <c r="F2" s="445"/>
      <c r="G2" s="445"/>
      <c r="H2" s="445"/>
      <c r="I2" s="446"/>
    </row>
    <row r="3" spans="2:9" ht="15.75">
      <c r="B3" s="447" t="s">
        <v>511</v>
      </c>
      <c r="C3" s="448"/>
      <c r="D3" s="448"/>
      <c r="E3" s="448"/>
      <c r="F3" s="448"/>
      <c r="G3" s="448"/>
      <c r="H3" s="448"/>
      <c r="I3" s="449"/>
    </row>
    <row r="4" spans="2:9" ht="18">
      <c r="B4" s="450" t="s">
        <v>512</v>
      </c>
      <c r="C4" s="451"/>
      <c r="D4" s="451"/>
      <c r="E4" s="451"/>
      <c r="F4" s="451"/>
      <c r="G4" s="451"/>
      <c r="H4" s="451"/>
      <c r="I4" s="452"/>
    </row>
    <row r="5" spans="2:9" ht="15.75">
      <c r="B5" s="453" t="s">
        <v>513</v>
      </c>
      <c r="C5" s="454"/>
      <c r="D5" s="454"/>
      <c r="E5" s="454"/>
      <c r="F5" s="454"/>
      <c r="G5" s="454"/>
      <c r="H5" s="454"/>
      <c r="I5" s="455"/>
    </row>
    <row r="6" spans="2:9" ht="16.5" thickBot="1">
      <c r="B6" s="456"/>
      <c r="C6" s="457"/>
      <c r="D6" s="457"/>
      <c r="E6" s="457"/>
      <c r="F6" s="457"/>
      <c r="G6" s="457"/>
      <c r="H6" s="457"/>
      <c r="I6" s="458"/>
    </row>
    <row r="7" spans="2:9" ht="15.75" thickBot="1">
      <c r="B7" s="290"/>
      <c r="C7" s="290"/>
      <c r="D7" s="290"/>
      <c r="E7" s="290"/>
      <c r="F7" s="290"/>
      <c r="G7" s="290"/>
      <c r="H7" s="290"/>
      <c r="I7" s="290"/>
    </row>
    <row r="8" spans="2:9">
      <c r="B8" s="433" t="s">
        <v>514</v>
      </c>
      <c r="C8" s="434"/>
      <c r="D8" s="439" t="s">
        <v>515</v>
      </c>
      <c r="E8" s="440"/>
      <c r="F8" s="440"/>
      <c r="G8" s="440"/>
      <c r="H8" s="441"/>
      <c r="I8" s="442" t="s">
        <v>516</v>
      </c>
    </row>
    <row r="9" spans="2:9" ht="25.5">
      <c r="B9" s="435"/>
      <c r="C9" s="436"/>
      <c r="D9" s="291" t="s">
        <v>0</v>
      </c>
      <c r="E9" s="292" t="s">
        <v>517</v>
      </c>
      <c r="F9" s="291" t="s">
        <v>518</v>
      </c>
      <c r="G9" s="291" t="s">
        <v>519</v>
      </c>
      <c r="H9" s="291" t="s">
        <v>520</v>
      </c>
      <c r="I9" s="443"/>
    </row>
    <row r="10" spans="2:9" ht="15.75" thickBot="1">
      <c r="B10" s="437"/>
      <c r="C10" s="438"/>
      <c r="D10" s="293">
        <v>1</v>
      </c>
      <c r="E10" s="293">
        <v>2</v>
      </c>
      <c r="F10" s="293" t="s">
        <v>521</v>
      </c>
      <c r="G10" s="293">
        <v>4</v>
      </c>
      <c r="H10" s="293">
        <v>5</v>
      </c>
      <c r="I10" s="294" t="s">
        <v>522</v>
      </c>
    </row>
    <row r="11" spans="2:9">
      <c r="B11" s="295"/>
      <c r="C11" s="296"/>
      <c r="D11" s="297"/>
      <c r="E11" s="297"/>
      <c r="F11" s="297"/>
      <c r="G11" s="297"/>
      <c r="H11" s="297"/>
      <c r="I11" s="298"/>
    </row>
    <row r="12" spans="2:9">
      <c r="B12" s="431" t="s">
        <v>523</v>
      </c>
      <c r="C12" s="432"/>
      <c r="D12" s="299">
        <f>SUM(D13:D20)</f>
        <v>32120434.079999998</v>
      </c>
      <c r="E12" s="299">
        <f t="shared" ref="E12:I12" si="0">SUM(E13:E20)</f>
        <v>0</v>
      </c>
      <c r="F12" s="299">
        <f t="shared" si="0"/>
        <v>32120434.079999998</v>
      </c>
      <c r="G12" s="299">
        <f t="shared" si="0"/>
        <v>0</v>
      </c>
      <c r="H12" s="299">
        <f t="shared" si="0"/>
        <v>0</v>
      </c>
      <c r="I12" s="299">
        <f t="shared" si="0"/>
        <v>32120434.079999998</v>
      </c>
    </row>
    <row r="13" spans="2:9">
      <c r="B13" s="427" t="s">
        <v>524</v>
      </c>
      <c r="C13" s="428"/>
      <c r="D13" s="300">
        <v>0</v>
      </c>
      <c r="E13" s="300"/>
      <c r="F13" s="301">
        <f>+D13+E13</f>
        <v>0</v>
      </c>
      <c r="G13" s="300"/>
      <c r="H13" s="300"/>
      <c r="I13" s="302">
        <f>+F13-G13</f>
        <v>0</v>
      </c>
    </row>
    <row r="14" spans="2:9">
      <c r="B14" s="427" t="s">
        <v>525</v>
      </c>
      <c r="C14" s="428"/>
      <c r="D14" s="300"/>
      <c r="E14" s="300"/>
      <c r="F14" s="301">
        <f t="shared" ref="F14:F30" si="1">+D14+E14</f>
        <v>0</v>
      </c>
      <c r="G14" s="300"/>
      <c r="H14" s="300"/>
      <c r="I14" s="302">
        <f t="shared" ref="I14:I47" si="2">+F14-G14</f>
        <v>0</v>
      </c>
    </row>
    <row r="15" spans="2:9">
      <c r="B15" s="427" t="s">
        <v>526</v>
      </c>
      <c r="C15" s="428"/>
      <c r="D15" s="300"/>
      <c r="E15" s="300"/>
      <c r="F15" s="301">
        <f t="shared" si="1"/>
        <v>0</v>
      </c>
      <c r="G15" s="300"/>
      <c r="H15" s="300"/>
      <c r="I15" s="302">
        <f t="shared" si="2"/>
        <v>0</v>
      </c>
    </row>
    <row r="16" spans="2:9">
      <c r="B16" s="427" t="s">
        <v>527</v>
      </c>
      <c r="C16" s="428"/>
      <c r="D16" s="300"/>
      <c r="E16" s="300"/>
      <c r="F16" s="301">
        <f t="shared" si="1"/>
        <v>0</v>
      </c>
      <c r="G16" s="300"/>
      <c r="H16" s="300"/>
      <c r="I16" s="302">
        <f t="shared" si="2"/>
        <v>0</v>
      </c>
    </row>
    <row r="17" spans="2:9">
      <c r="B17" s="427" t="s">
        <v>528</v>
      </c>
      <c r="C17" s="428"/>
      <c r="D17" s="300">
        <v>21390553.079999998</v>
      </c>
      <c r="E17" s="300"/>
      <c r="F17" s="301">
        <f t="shared" si="1"/>
        <v>21390553.079999998</v>
      </c>
      <c r="G17" s="300"/>
      <c r="H17" s="300"/>
      <c r="I17" s="302">
        <f t="shared" si="2"/>
        <v>21390553.079999998</v>
      </c>
    </row>
    <row r="18" spans="2:9">
      <c r="B18" s="427" t="s">
        <v>529</v>
      </c>
      <c r="C18" s="428"/>
      <c r="D18" s="300"/>
      <c r="E18" s="300"/>
      <c r="F18" s="301">
        <f t="shared" si="1"/>
        <v>0</v>
      </c>
      <c r="G18" s="300"/>
      <c r="H18" s="300"/>
      <c r="I18" s="302">
        <f t="shared" si="2"/>
        <v>0</v>
      </c>
    </row>
    <row r="19" spans="2:9">
      <c r="B19" s="427" t="s">
        <v>530</v>
      </c>
      <c r="C19" s="428"/>
      <c r="D19" s="300">
        <v>10729881</v>
      </c>
      <c r="E19" s="300">
        <v>0</v>
      </c>
      <c r="F19" s="301">
        <f t="shared" si="1"/>
        <v>10729881</v>
      </c>
      <c r="G19" s="300"/>
      <c r="H19" s="300"/>
      <c r="I19" s="302">
        <f t="shared" si="2"/>
        <v>10729881</v>
      </c>
    </row>
    <row r="20" spans="2:9">
      <c r="B20" s="427" t="s">
        <v>531</v>
      </c>
      <c r="C20" s="428"/>
      <c r="D20" s="300"/>
      <c r="E20" s="300"/>
      <c r="F20" s="301">
        <f t="shared" si="1"/>
        <v>0</v>
      </c>
      <c r="G20" s="300"/>
      <c r="H20" s="300"/>
      <c r="I20" s="302">
        <f t="shared" si="2"/>
        <v>0</v>
      </c>
    </row>
    <row r="21" spans="2:9">
      <c r="B21" s="303"/>
      <c r="C21" s="304"/>
      <c r="D21" s="305"/>
      <c r="E21" s="305"/>
      <c r="F21" s="301">
        <f t="shared" si="1"/>
        <v>0</v>
      </c>
      <c r="G21" s="305"/>
      <c r="H21" s="305"/>
      <c r="I21" s="302">
        <f t="shared" si="2"/>
        <v>0</v>
      </c>
    </row>
    <row r="22" spans="2:9">
      <c r="B22" s="431" t="s">
        <v>532</v>
      </c>
      <c r="C22" s="432"/>
      <c r="D22" s="299">
        <f>SUM(D23:D30)</f>
        <v>25623561</v>
      </c>
      <c r="E22" s="299">
        <f t="shared" ref="E22:I22" si="3">SUM(E23:E30)</f>
        <v>0</v>
      </c>
      <c r="F22" s="299">
        <f t="shared" si="3"/>
        <v>25623561</v>
      </c>
      <c r="G22" s="299">
        <f t="shared" si="3"/>
        <v>0</v>
      </c>
      <c r="H22" s="299">
        <f t="shared" si="3"/>
        <v>0</v>
      </c>
      <c r="I22" s="299">
        <f t="shared" si="3"/>
        <v>25623561</v>
      </c>
    </row>
    <row r="23" spans="2:9">
      <c r="B23" s="427" t="s">
        <v>533</v>
      </c>
      <c r="C23" s="428"/>
      <c r="D23" s="306">
        <v>0</v>
      </c>
      <c r="E23" s="306"/>
      <c r="F23" s="301">
        <f t="shared" si="1"/>
        <v>0</v>
      </c>
      <c r="G23" s="306"/>
      <c r="H23" s="306"/>
      <c r="I23" s="302">
        <f t="shared" si="2"/>
        <v>0</v>
      </c>
    </row>
    <row r="24" spans="2:9">
      <c r="B24" s="427" t="s">
        <v>534</v>
      </c>
      <c r="C24" s="428"/>
      <c r="D24" s="306">
        <v>25623561</v>
      </c>
      <c r="E24" s="306"/>
      <c r="F24" s="301">
        <f t="shared" si="1"/>
        <v>25623561</v>
      </c>
      <c r="G24" s="306"/>
      <c r="H24" s="306"/>
      <c r="I24" s="302">
        <f t="shared" si="2"/>
        <v>25623561</v>
      </c>
    </row>
    <row r="25" spans="2:9">
      <c r="B25" s="427" t="s">
        <v>535</v>
      </c>
      <c r="C25" s="428"/>
      <c r="D25" s="306"/>
      <c r="E25" s="306"/>
      <c r="F25" s="301">
        <f t="shared" si="1"/>
        <v>0</v>
      </c>
      <c r="G25" s="306"/>
      <c r="H25" s="306"/>
      <c r="I25" s="302">
        <f t="shared" si="2"/>
        <v>0</v>
      </c>
    </row>
    <row r="26" spans="2:9">
      <c r="B26" s="427" t="s">
        <v>536</v>
      </c>
      <c r="C26" s="428"/>
      <c r="D26" s="306"/>
      <c r="E26" s="306"/>
      <c r="F26" s="301">
        <f t="shared" si="1"/>
        <v>0</v>
      </c>
      <c r="G26" s="306"/>
      <c r="H26" s="306"/>
      <c r="I26" s="302">
        <f t="shared" si="2"/>
        <v>0</v>
      </c>
    </row>
    <row r="27" spans="2:9">
      <c r="B27" s="427" t="s">
        <v>537</v>
      </c>
      <c r="C27" s="428"/>
      <c r="D27" s="306"/>
      <c r="E27" s="306"/>
      <c r="F27" s="301">
        <f t="shared" si="1"/>
        <v>0</v>
      </c>
      <c r="G27" s="306"/>
      <c r="H27" s="306"/>
      <c r="I27" s="302">
        <f t="shared" si="2"/>
        <v>0</v>
      </c>
    </row>
    <row r="28" spans="2:9">
      <c r="B28" s="427" t="s">
        <v>538</v>
      </c>
      <c r="C28" s="428"/>
      <c r="D28" s="306"/>
      <c r="E28" s="306"/>
      <c r="F28" s="301">
        <f t="shared" si="1"/>
        <v>0</v>
      </c>
      <c r="G28" s="306"/>
      <c r="H28" s="306"/>
      <c r="I28" s="302">
        <f t="shared" si="2"/>
        <v>0</v>
      </c>
    </row>
    <row r="29" spans="2:9">
      <c r="B29" s="427" t="s">
        <v>539</v>
      </c>
      <c r="C29" s="428"/>
      <c r="D29" s="306"/>
      <c r="E29" s="306"/>
      <c r="F29" s="301">
        <f t="shared" si="1"/>
        <v>0</v>
      </c>
      <c r="G29" s="306"/>
      <c r="H29" s="306"/>
      <c r="I29" s="302">
        <f t="shared" si="2"/>
        <v>0</v>
      </c>
    </row>
    <row r="30" spans="2:9">
      <c r="B30" s="303"/>
      <c r="C30" s="304"/>
      <c r="D30" s="307"/>
      <c r="E30" s="307"/>
      <c r="F30" s="301">
        <f t="shared" si="1"/>
        <v>0</v>
      </c>
      <c r="G30" s="307"/>
      <c r="H30" s="307"/>
      <c r="I30" s="302">
        <f t="shared" si="2"/>
        <v>0</v>
      </c>
    </row>
    <row r="31" spans="2:9">
      <c r="B31" s="431" t="s">
        <v>540</v>
      </c>
      <c r="C31" s="432"/>
      <c r="D31" s="299">
        <f>SUM(D32:D41)</f>
        <v>0</v>
      </c>
      <c r="E31" s="299">
        <f t="shared" ref="E31:I31" si="4">SUM(E32:E41)</f>
        <v>0</v>
      </c>
      <c r="F31" s="299">
        <f t="shared" si="4"/>
        <v>0</v>
      </c>
      <c r="G31" s="299">
        <f t="shared" si="4"/>
        <v>0</v>
      </c>
      <c r="H31" s="299">
        <f t="shared" si="4"/>
        <v>0</v>
      </c>
      <c r="I31" s="299">
        <f t="shared" si="4"/>
        <v>0</v>
      </c>
    </row>
    <row r="32" spans="2:9">
      <c r="B32" s="427" t="s">
        <v>541</v>
      </c>
      <c r="C32" s="428"/>
      <c r="D32" s="306"/>
      <c r="E32" s="306"/>
      <c r="F32" s="301">
        <f>+D32+E32</f>
        <v>0</v>
      </c>
      <c r="G32" s="306"/>
      <c r="H32" s="306"/>
      <c r="I32" s="302">
        <f t="shared" si="2"/>
        <v>0</v>
      </c>
    </row>
    <row r="33" spans="2:9">
      <c r="B33" s="427" t="s">
        <v>542</v>
      </c>
      <c r="C33" s="428"/>
      <c r="D33" s="306"/>
      <c r="E33" s="306"/>
      <c r="F33" s="301">
        <f t="shared" ref="F33:F41" si="5">+D33+E33</f>
        <v>0</v>
      </c>
      <c r="G33" s="306"/>
      <c r="H33" s="306"/>
      <c r="I33" s="302">
        <f t="shared" si="2"/>
        <v>0</v>
      </c>
    </row>
    <row r="34" spans="2:9">
      <c r="B34" s="427" t="s">
        <v>543</v>
      </c>
      <c r="C34" s="428"/>
      <c r="D34" s="306"/>
      <c r="E34" s="306"/>
      <c r="F34" s="301">
        <f t="shared" si="5"/>
        <v>0</v>
      </c>
      <c r="G34" s="306"/>
      <c r="H34" s="306"/>
      <c r="I34" s="302">
        <f t="shared" si="2"/>
        <v>0</v>
      </c>
    </row>
    <row r="35" spans="2:9">
      <c r="B35" s="427" t="s">
        <v>544</v>
      </c>
      <c r="C35" s="428"/>
      <c r="D35" s="306"/>
      <c r="E35" s="306"/>
      <c r="F35" s="301">
        <f t="shared" si="5"/>
        <v>0</v>
      </c>
      <c r="G35" s="306"/>
      <c r="H35" s="306"/>
      <c r="I35" s="302">
        <f t="shared" si="2"/>
        <v>0</v>
      </c>
    </row>
    <row r="36" spans="2:9">
      <c r="B36" s="427" t="s">
        <v>545</v>
      </c>
      <c r="C36" s="428"/>
      <c r="D36" s="306"/>
      <c r="E36" s="306"/>
      <c r="F36" s="301">
        <f t="shared" si="5"/>
        <v>0</v>
      </c>
      <c r="G36" s="306"/>
      <c r="H36" s="306"/>
      <c r="I36" s="302">
        <f t="shared" si="2"/>
        <v>0</v>
      </c>
    </row>
    <row r="37" spans="2:9">
      <c r="B37" s="427" t="s">
        <v>546</v>
      </c>
      <c r="C37" s="428"/>
      <c r="D37" s="306"/>
      <c r="E37" s="306"/>
      <c r="F37" s="301">
        <f t="shared" si="5"/>
        <v>0</v>
      </c>
      <c r="G37" s="306"/>
      <c r="H37" s="306"/>
      <c r="I37" s="302">
        <f t="shared" si="2"/>
        <v>0</v>
      </c>
    </row>
    <row r="38" spans="2:9">
      <c r="B38" s="427" t="s">
        <v>547</v>
      </c>
      <c r="C38" s="428"/>
      <c r="D38" s="306"/>
      <c r="E38" s="306"/>
      <c r="F38" s="301">
        <f t="shared" si="5"/>
        <v>0</v>
      </c>
      <c r="G38" s="306"/>
      <c r="H38" s="306"/>
      <c r="I38" s="302">
        <f t="shared" si="2"/>
        <v>0</v>
      </c>
    </row>
    <row r="39" spans="2:9">
      <c r="B39" s="427" t="s">
        <v>548</v>
      </c>
      <c r="C39" s="428"/>
      <c r="D39" s="306"/>
      <c r="E39" s="306"/>
      <c r="F39" s="301">
        <f t="shared" si="5"/>
        <v>0</v>
      </c>
      <c r="G39" s="306"/>
      <c r="H39" s="306"/>
      <c r="I39" s="302">
        <f t="shared" si="2"/>
        <v>0</v>
      </c>
    </row>
    <row r="40" spans="2:9">
      <c r="B40" s="427" t="s">
        <v>549</v>
      </c>
      <c r="C40" s="428"/>
      <c r="D40" s="306"/>
      <c r="E40" s="306"/>
      <c r="F40" s="301">
        <f t="shared" si="5"/>
        <v>0</v>
      </c>
      <c r="G40" s="306"/>
      <c r="H40" s="306"/>
      <c r="I40" s="302">
        <f t="shared" si="2"/>
        <v>0</v>
      </c>
    </row>
    <row r="41" spans="2:9">
      <c r="B41" s="303"/>
      <c r="C41" s="304"/>
      <c r="D41" s="307"/>
      <c r="E41" s="307"/>
      <c r="F41" s="301">
        <f t="shared" si="5"/>
        <v>0</v>
      </c>
      <c r="G41" s="307"/>
      <c r="H41" s="307"/>
      <c r="I41" s="302">
        <f t="shared" si="2"/>
        <v>0</v>
      </c>
    </row>
    <row r="42" spans="2:9">
      <c r="B42" s="431" t="s">
        <v>550</v>
      </c>
      <c r="C42" s="432"/>
      <c r="D42" s="308">
        <f>SUM(D43:D46)</f>
        <v>0</v>
      </c>
      <c r="E42" s="308">
        <f t="shared" ref="E42:I42" si="6">SUM(E43:E46)</f>
        <v>0</v>
      </c>
      <c r="F42" s="308">
        <f t="shared" si="6"/>
        <v>0</v>
      </c>
      <c r="G42" s="308">
        <f t="shared" si="6"/>
        <v>0</v>
      </c>
      <c r="H42" s="308">
        <f t="shared" si="6"/>
        <v>0</v>
      </c>
      <c r="I42" s="308">
        <f t="shared" si="6"/>
        <v>0</v>
      </c>
    </row>
    <row r="43" spans="2:9">
      <c r="B43" s="427" t="s">
        <v>551</v>
      </c>
      <c r="C43" s="428"/>
      <c r="D43" s="306"/>
      <c r="E43" s="306"/>
      <c r="F43" s="301">
        <f>+D43+E43</f>
        <v>0</v>
      </c>
      <c r="G43" s="306"/>
      <c r="H43" s="306"/>
      <c r="I43" s="302">
        <f t="shared" si="2"/>
        <v>0</v>
      </c>
    </row>
    <row r="44" spans="2:9">
      <c r="B44" s="427" t="s">
        <v>552</v>
      </c>
      <c r="C44" s="428"/>
      <c r="D44" s="306"/>
      <c r="E44" s="306"/>
      <c r="F44" s="301">
        <f t="shared" ref="F44:F46" si="7">+D44+E44</f>
        <v>0</v>
      </c>
      <c r="G44" s="306"/>
      <c r="H44" s="306"/>
      <c r="I44" s="302">
        <f t="shared" si="2"/>
        <v>0</v>
      </c>
    </row>
    <row r="45" spans="2:9">
      <c r="B45" s="427" t="s">
        <v>553</v>
      </c>
      <c r="C45" s="428"/>
      <c r="D45" s="306"/>
      <c r="E45" s="306"/>
      <c r="F45" s="301">
        <f t="shared" si="7"/>
        <v>0</v>
      </c>
      <c r="G45" s="306"/>
      <c r="H45" s="306"/>
      <c r="I45" s="302">
        <f t="shared" si="2"/>
        <v>0</v>
      </c>
    </row>
    <row r="46" spans="2:9">
      <c r="B46" s="427" t="s">
        <v>554</v>
      </c>
      <c r="C46" s="428"/>
      <c r="D46" s="306"/>
      <c r="E46" s="306"/>
      <c r="F46" s="301">
        <f t="shared" si="7"/>
        <v>0</v>
      </c>
      <c r="G46" s="306"/>
      <c r="H46" s="306"/>
      <c r="I46" s="302">
        <f t="shared" si="2"/>
        <v>0</v>
      </c>
    </row>
    <row r="47" spans="2:9">
      <c r="B47" s="309"/>
      <c r="C47" s="310"/>
      <c r="D47" s="311"/>
      <c r="E47" s="311"/>
      <c r="F47" s="311"/>
      <c r="G47" s="311"/>
      <c r="H47" s="311"/>
      <c r="I47" s="302">
        <f t="shared" si="2"/>
        <v>0</v>
      </c>
    </row>
    <row r="48" spans="2:9" ht="28.5" customHeight="1" thickBot="1">
      <c r="B48" s="429" t="s">
        <v>555</v>
      </c>
      <c r="C48" s="430"/>
      <c r="D48" s="312">
        <f>+D12+D22+D31+D42</f>
        <v>57743995.079999998</v>
      </c>
      <c r="E48" s="312">
        <f t="shared" ref="E48:I48" si="8">+E12+E22+E31+E42</f>
        <v>0</v>
      </c>
      <c r="F48" s="312">
        <f>+F12+F22+F31+F42</f>
        <v>57743995.079999998</v>
      </c>
      <c r="G48" s="312">
        <f t="shared" si="8"/>
        <v>0</v>
      </c>
      <c r="H48" s="312">
        <f t="shared" si="8"/>
        <v>0</v>
      </c>
      <c r="I48" s="313">
        <f t="shared" si="8"/>
        <v>57743995.079999998</v>
      </c>
    </row>
    <row r="49" spans="2:9">
      <c r="B49" s="314"/>
      <c r="C49" s="314"/>
      <c r="D49" s="314"/>
      <c r="E49" s="314"/>
      <c r="F49" s="314"/>
      <c r="G49" s="314"/>
      <c r="H49" s="314"/>
      <c r="I49" s="314"/>
    </row>
    <row r="50" spans="2:9">
      <c r="B50" s="314"/>
      <c r="C50" s="314"/>
      <c r="D50" s="315"/>
      <c r="E50" s="316"/>
      <c r="F50" s="314"/>
      <c r="G50" s="314"/>
      <c r="H50" s="314"/>
      <c r="I50" s="314"/>
    </row>
    <row r="51" spans="2:9">
      <c r="B51" s="314"/>
      <c r="C51" s="317"/>
      <c r="D51" s="317"/>
      <c r="E51" s="314"/>
      <c r="F51" s="314"/>
      <c r="G51" s="317"/>
      <c r="H51" s="317"/>
      <c r="I51" s="317"/>
    </row>
    <row r="52" spans="2:9">
      <c r="B52" s="314"/>
      <c r="C52" s="318"/>
      <c r="D52" s="318"/>
      <c r="E52" s="314"/>
      <c r="F52" s="314"/>
      <c r="G52" s="318"/>
      <c r="H52" s="318"/>
      <c r="I52" s="318"/>
    </row>
    <row r="53" spans="2:9">
      <c r="B53" s="314"/>
      <c r="C53" s="314"/>
      <c r="D53" s="314"/>
      <c r="E53" s="314"/>
      <c r="F53" s="314"/>
      <c r="G53" s="314"/>
      <c r="H53" s="314"/>
      <c r="I53" s="314"/>
    </row>
    <row r="54" spans="2:9">
      <c r="B54" s="314"/>
      <c r="C54" s="314"/>
      <c r="D54" s="314"/>
      <c r="E54" s="314"/>
      <c r="F54" s="314"/>
      <c r="G54" s="314"/>
      <c r="H54" s="314"/>
      <c r="I54" s="314"/>
    </row>
    <row r="55" spans="2:9">
      <c r="B55" s="314"/>
      <c r="C55" s="314"/>
      <c r="D55" s="314"/>
      <c r="E55" s="314"/>
      <c r="F55" s="314"/>
      <c r="G55" s="314"/>
      <c r="H55" s="314"/>
      <c r="I55" s="314"/>
    </row>
    <row r="56" spans="2:9">
      <c r="B56" s="314"/>
      <c r="C56" s="314"/>
      <c r="D56" s="314"/>
      <c r="E56" s="314"/>
      <c r="F56" s="314"/>
      <c r="G56" s="314"/>
      <c r="H56" s="314"/>
      <c r="I56" s="314"/>
    </row>
    <row r="57" spans="2:9">
      <c r="B57" s="314"/>
      <c r="C57" s="314"/>
      <c r="D57" s="314"/>
      <c r="E57" s="314"/>
      <c r="F57" s="314"/>
      <c r="G57" s="314"/>
      <c r="H57" s="314"/>
      <c r="I57" s="314"/>
    </row>
    <row r="58" spans="2:9">
      <c r="B58" s="314"/>
      <c r="C58" s="314"/>
      <c r="D58" s="314"/>
      <c r="E58" s="314"/>
      <c r="F58" s="314"/>
      <c r="G58" s="314"/>
      <c r="H58" s="314"/>
      <c r="I58" s="314"/>
    </row>
    <row r="59" spans="2:9">
      <c r="B59" s="314"/>
      <c r="C59" s="314"/>
      <c r="D59" s="314"/>
      <c r="E59" s="314"/>
      <c r="F59" s="314"/>
      <c r="G59" s="314"/>
      <c r="H59" s="314"/>
      <c r="I59" s="314"/>
    </row>
    <row r="60" spans="2:9">
      <c r="B60" s="314"/>
      <c r="C60" s="314"/>
      <c r="D60" s="314"/>
      <c r="E60" s="314"/>
      <c r="F60" s="314"/>
      <c r="G60" s="314"/>
      <c r="H60" s="314"/>
      <c r="I60" s="314"/>
    </row>
    <row r="61" spans="2:9">
      <c r="B61" s="314"/>
      <c r="C61" s="314"/>
      <c r="D61" s="314"/>
      <c r="E61" s="314"/>
      <c r="F61" s="314"/>
      <c r="G61" s="314"/>
      <c r="H61" s="314"/>
      <c r="I61" s="314"/>
    </row>
    <row r="62" spans="2:9">
      <c r="B62" s="314"/>
      <c r="C62" s="314"/>
      <c r="D62" s="314"/>
      <c r="E62" s="314"/>
      <c r="F62" s="314"/>
      <c r="G62" s="314"/>
      <c r="H62" s="314"/>
      <c r="I62" s="314"/>
    </row>
    <row r="63" spans="2:9">
      <c r="B63" s="314"/>
      <c r="C63" s="314"/>
      <c r="D63" s="314"/>
      <c r="E63" s="314"/>
      <c r="F63" s="314"/>
      <c r="G63" s="314"/>
      <c r="H63" s="314"/>
      <c r="I63" s="314"/>
    </row>
    <row r="64" spans="2:9">
      <c r="B64" s="314"/>
      <c r="C64" s="314"/>
      <c r="D64" s="314"/>
      <c r="E64" s="314"/>
      <c r="F64" s="314"/>
      <c r="G64" s="314"/>
      <c r="H64" s="314"/>
      <c r="I64" s="314"/>
    </row>
    <row r="65" spans="2:9">
      <c r="B65" s="314"/>
      <c r="C65" s="314"/>
      <c r="D65" s="314"/>
      <c r="E65" s="314"/>
      <c r="F65" s="314"/>
      <c r="G65" s="314"/>
      <c r="H65" s="314"/>
      <c r="I65" s="314"/>
    </row>
    <row r="66" spans="2:9">
      <c r="B66" s="314"/>
      <c r="C66" s="314"/>
      <c r="D66" s="314"/>
      <c r="E66" s="314"/>
      <c r="F66" s="314"/>
      <c r="G66" s="314"/>
      <c r="H66" s="314"/>
      <c r="I66" s="314"/>
    </row>
    <row r="67" spans="2:9">
      <c r="B67" s="314"/>
      <c r="C67" s="314"/>
      <c r="D67" s="314"/>
      <c r="E67" s="314"/>
      <c r="F67" s="314"/>
      <c r="G67" s="314"/>
      <c r="H67" s="314"/>
      <c r="I67" s="314"/>
    </row>
    <row r="68" spans="2:9">
      <c r="B68" s="314"/>
      <c r="C68" s="314"/>
      <c r="D68" s="314"/>
      <c r="E68" s="314"/>
      <c r="F68" s="314"/>
      <c r="G68" s="314"/>
      <c r="H68" s="314"/>
      <c r="I68" s="314"/>
    </row>
    <row r="69" spans="2:9">
      <c r="B69" s="314"/>
      <c r="C69" s="314"/>
      <c r="D69" s="314"/>
      <c r="E69" s="314"/>
      <c r="F69" s="314"/>
      <c r="G69" s="314"/>
      <c r="H69" s="314"/>
      <c r="I69" s="314"/>
    </row>
    <row r="70" spans="2:9">
      <c r="B70" s="314"/>
      <c r="C70" s="314"/>
      <c r="D70" s="314"/>
      <c r="E70" s="314"/>
      <c r="F70" s="314"/>
      <c r="G70" s="314"/>
      <c r="H70" s="314"/>
      <c r="I70" s="314"/>
    </row>
    <row r="71" spans="2:9">
      <c r="B71" s="314"/>
      <c r="C71" s="314"/>
      <c r="D71" s="314"/>
      <c r="E71" s="314"/>
      <c r="F71" s="314"/>
      <c r="G71" s="314"/>
      <c r="H71" s="314"/>
      <c r="I71" s="314"/>
    </row>
    <row r="72" spans="2:9">
      <c r="B72" s="314"/>
      <c r="C72" s="314"/>
      <c r="D72" s="314"/>
      <c r="E72" s="314"/>
      <c r="F72" s="314"/>
      <c r="G72" s="314"/>
      <c r="H72" s="314"/>
      <c r="I72" s="314"/>
    </row>
    <row r="73" spans="2:9">
      <c r="B73" s="314"/>
      <c r="C73" s="314"/>
      <c r="D73" s="314"/>
      <c r="E73" s="314"/>
      <c r="F73" s="314"/>
      <c r="G73" s="314"/>
      <c r="H73" s="314"/>
      <c r="I73" s="314"/>
    </row>
    <row r="74" spans="2:9">
      <c r="B74" s="314"/>
      <c r="C74" s="314"/>
      <c r="D74" s="314"/>
      <c r="E74" s="314"/>
      <c r="F74" s="314"/>
      <c r="G74" s="314"/>
      <c r="H74" s="314"/>
      <c r="I74" s="314"/>
    </row>
    <row r="75" spans="2:9">
      <c r="B75" s="314"/>
      <c r="C75" s="314"/>
      <c r="D75" s="314"/>
      <c r="E75" s="314"/>
      <c r="F75" s="314"/>
      <c r="G75" s="314"/>
      <c r="H75" s="314"/>
      <c r="I75" s="314"/>
    </row>
    <row r="76" spans="2:9">
      <c r="B76" s="314"/>
      <c r="C76" s="314"/>
      <c r="D76" s="314"/>
      <c r="E76" s="314"/>
      <c r="F76" s="314"/>
      <c r="G76" s="314"/>
      <c r="H76" s="314"/>
      <c r="I76" s="314"/>
    </row>
    <row r="77" spans="2:9">
      <c r="B77" s="314"/>
      <c r="C77" s="314"/>
      <c r="D77" s="314"/>
      <c r="E77" s="314"/>
      <c r="F77" s="314"/>
      <c r="G77" s="314"/>
      <c r="H77" s="314"/>
      <c r="I77" s="314"/>
    </row>
    <row r="78" spans="2:9">
      <c r="B78" s="314"/>
      <c r="C78" s="314"/>
      <c r="D78" s="314"/>
      <c r="E78" s="314"/>
      <c r="F78" s="314"/>
      <c r="G78" s="314"/>
      <c r="H78" s="314"/>
      <c r="I78" s="314"/>
    </row>
    <row r="79" spans="2:9">
      <c r="B79" s="314"/>
      <c r="C79" s="314"/>
      <c r="D79" s="314"/>
      <c r="E79" s="314"/>
      <c r="F79" s="314"/>
      <c r="G79" s="314"/>
      <c r="H79" s="314"/>
      <c r="I79" s="314"/>
    </row>
    <row r="80" spans="2:9">
      <c r="B80" s="314"/>
      <c r="C80" s="314"/>
      <c r="D80" s="314"/>
      <c r="E80" s="314"/>
      <c r="F80" s="314"/>
      <c r="G80" s="314"/>
      <c r="H80" s="314"/>
      <c r="I80" s="314"/>
    </row>
    <row r="81" spans="2:9">
      <c r="B81" s="314"/>
      <c r="C81" s="314"/>
      <c r="D81" s="314"/>
      <c r="E81" s="314"/>
      <c r="F81" s="314"/>
      <c r="G81" s="314"/>
      <c r="H81" s="314"/>
      <c r="I81" s="314"/>
    </row>
    <row r="82" spans="2:9">
      <c r="B82" s="314"/>
      <c r="C82" s="314"/>
      <c r="D82" s="314"/>
      <c r="E82" s="314"/>
      <c r="F82" s="314"/>
      <c r="G82" s="314"/>
      <c r="H82" s="314"/>
      <c r="I82" s="314"/>
    </row>
    <row r="83" spans="2:9">
      <c r="B83" s="314"/>
      <c r="C83" s="314"/>
      <c r="D83" s="314"/>
      <c r="E83" s="314"/>
      <c r="F83" s="314"/>
      <c r="G83" s="314"/>
      <c r="H83" s="314"/>
      <c r="I83" s="314"/>
    </row>
    <row r="84" spans="2:9">
      <c r="B84" s="314"/>
      <c r="C84" s="314"/>
      <c r="D84" s="314"/>
      <c r="E84" s="314"/>
      <c r="F84" s="314"/>
      <c r="G84" s="314"/>
      <c r="H84" s="314"/>
      <c r="I84" s="314"/>
    </row>
    <row r="85" spans="2:9">
      <c r="B85" s="314"/>
      <c r="C85" s="314"/>
      <c r="D85" s="314"/>
      <c r="E85" s="314"/>
      <c r="F85" s="314"/>
      <c r="G85" s="314"/>
      <c r="H85" s="314"/>
      <c r="I85" s="314"/>
    </row>
    <row r="86" spans="2:9">
      <c r="B86" s="314"/>
      <c r="C86" s="314"/>
      <c r="D86" s="314"/>
      <c r="E86" s="314"/>
      <c r="F86" s="314"/>
      <c r="G86" s="314"/>
      <c r="H86" s="314"/>
      <c r="I86" s="314"/>
    </row>
    <row r="87" spans="2:9">
      <c r="B87" s="314"/>
      <c r="C87" s="314"/>
      <c r="D87" s="314"/>
      <c r="E87" s="314"/>
      <c r="F87" s="314"/>
      <c r="G87" s="314"/>
      <c r="H87" s="314"/>
      <c r="I87" s="314"/>
    </row>
    <row r="88" spans="2:9">
      <c r="B88" s="314"/>
      <c r="C88" s="314"/>
      <c r="D88" s="314"/>
      <c r="E88" s="314"/>
      <c r="F88" s="314"/>
      <c r="G88" s="314"/>
      <c r="H88" s="314"/>
      <c r="I88" s="314"/>
    </row>
    <row r="89" spans="2:9">
      <c r="B89" s="314"/>
      <c r="C89" s="314"/>
      <c r="D89" s="314"/>
      <c r="E89" s="314"/>
      <c r="F89" s="314"/>
      <c r="G89" s="314"/>
      <c r="H89" s="314"/>
      <c r="I89" s="314"/>
    </row>
    <row r="90" spans="2:9">
      <c r="B90" s="314"/>
      <c r="C90" s="314"/>
      <c r="D90" s="314"/>
      <c r="E90" s="314"/>
      <c r="F90" s="314"/>
      <c r="G90" s="314"/>
      <c r="H90" s="314"/>
      <c r="I90" s="314"/>
    </row>
    <row r="91" spans="2:9">
      <c r="B91" s="314"/>
      <c r="C91" s="314"/>
      <c r="D91" s="314"/>
      <c r="E91" s="314"/>
      <c r="F91" s="314"/>
      <c r="G91" s="314"/>
      <c r="H91" s="314"/>
      <c r="I91" s="314"/>
    </row>
    <row r="92" spans="2:9">
      <c r="B92" s="314"/>
      <c r="C92" s="314"/>
      <c r="D92" s="314"/>
      <c r="E92" s="314"/>
      <c r="F92" s="314"/>
      <c r="G92" s="314"/>
      <c r="H92" s="314"/>
      <c r="I92" s="314"/>
    </row>
    <row r="93" spans="2:9">
      <c r="B93" s="314"/>
      <c r="C93" s="314"/>
      <c r="D93" s="314"/>
      <c r="E93" s="314"/>
      <c r="F93" s="314"/>
      <c r="G93" s="314"/>
      <c r="H93" s="314"/>
      <c r="I93" s="314"/>
    </row>
    <row r="94" spans="2:9">
      <c r="B94" s="314"/>
      <c r="C94" s="314"/>
      <c r="D94" s="314"/>
      <c r="E94" s="314"/>
      <c r="F94" s="314"/>
      <c r="G94" s="314"/>
      <c r="H94" s="314"/>
      <c r="I94" s="314"/>
    </row>
    <row r="95" spans="2:9">
      <c r="B95" s="314"/>
      <c r="C95" s="314"/>
      <c r="D95" s="314"/>
      <c r="E95" s="314"/>
      <c r="F95" s="314"/>
      <c r="G95" s="314"/>
      <c r="H95" s="314"/>
      <c r="I95" s="314"/>
    </row>
    <row r="96" spans="2:9">
      <c r="B96" s="314"/>
      <c r="C96" s="314"/>
      <c r="D96" s="314"/>
      <c r="E96" s="314"/>
      <c r="F96" s="314"/>
      <c r="G96" s="314"/>
      <c r="H96" s="314"/>
      <c r="I96" s="314"/>
    </row>
    <row r="97" spans="2:9">
      <c r="B97" s="314"/>
      <c r="C97" s="314"/>
      <c r="D97" s="314"/>
      <c r="E97" s="314"/>
      <c r="F97" s="314"/>
      <c r="G97" s="314"/>
      <c r="H97" s="314"/>
      <c r="I97" s="314"/>
    </row>
    <row r="98" spans="2:9">
      <c r="B98" s="314"/>
      <c r="C98" s="314"/>
      <c r="D98" s="314"/>
      <c r="E98" s="314"/>
      <c r="F98" s="314"/>
      <c r="G98" s="314"/>
      <c r="H98" s="314"/>
      <c r="I98" s="314"/>
    </row>
    <row r="99" spans="2:9">
      <c r="B99" s="314"/>
      <c r="C99" s="314"/>
      <c r="D99" s="314"/>
      <c r="E99" s="314"/>
      <c r="F99" s="314"/>
      <c r="G99" s="314"/>
      <c r="H99" s="314"/>
      <c r="I99" s="314"/>
    </row>
    <row r="100" spans="2:9">
      <c r="B100" s="314"/>
      <c r="C100" s="314"/>
      <c r="D100" s="314"/>
      <c r="E100" s="314"/>
      <c r="F100" s="314"/>
      <c r="G100" s="314"/>
      <c r="H100" s="314"/>
      <c r="I100" s="314"/>
    </row>
    <row r="101" spans="2:9">
      <c r="B101" s="314"/>
      <c r="C101" s="314"/>
      <c r="D101" s="314"/>
      <c r="E101" s="314"/>
      <c r="F101" s="314"/>
      <c r="G101" s="314"/>
      <c r="H101" s="314"/>
      <c r="I101" s="314"/>
    </row>
    <row r="102" spans="2:9">
      <c r="B102" s="314"/>
      <c r="C102" s="314"/>
      <c r="D102" s="314"/>
      <c r="E102" s="314"/>
      <c r="F102" s="314"/>
      <c r="G102" s="314"/>
      <c r="H102" s="314"/>
      <c r="I102" s="314"/>
    </row>
    <row r="103" spans="2:9">
      <c r="B103" s="314"/>
      <c r="C103" s="314"/>
      <c r="D103" s="314"/>
      <c r="E103" s="314"/>
      <c r="F103" s="314"/>
      <c r="G103" s="314"/>
      <c r="H103" s="314"/>
      <c r="I103" s="314"/>
    </row>
    <row r="104" spans="2:9">
      <c r="B104" s="314"/>
      <c r="C104" s="314"/>
      <c r="D104" s="314"/>
      <c r="E104" s="314"/>
      <c r="F104" s="314"/>
      <c r="G104" s="314"/>
      <c r="H104" s="314"/>
      <c r="I104" s="314"/>
    </row>
    <row r="105" spans="2:9">
      <c r="B105" s="314"/>
      <c r="C105" s="314"/>
      <c r="D105" s="314"/>
      <c r="E105" s="314"/>
      <c r="F105" s="314"/>
      <c r="G105" s="314"/>
      <c r="H105" s="314"/>
      <c r="I105" s="314"/>
    </row>
    <row r="106" spans="2:9">
      <c r="B106" s="314"/>
      <c r="C106" s="314"/>
      <c r="D106" s="314"/>
      <c r="E106" s="314"/>
      <c r="F106" s="314"/>
      <c r="G106" s="314"/>
      <c r="H106" s="314"/>
      <c r="I106" s="314"/>
    </row>
    <row r="107" spans="2:9">
      <c r="B107" s="314"/>
      <c r="C107" s="314"/>
      <c r="D107" s="314"/>
      <c r="E107" s="314"/>
      <c r="F107" s="314"/>
      <c r="G107" s="314"/>
      <c r="H107" s="314"/>
      <c r="I107" s="314"/>
    </row>
    <row r="108" spans="2:9">
      <c r="B108" s="314"/>
      <c r="C108" s="314"/>
      <c r="D108" s="314"/>
      <c r="E108" s="314"/>
      <c r="F108" s="314"/>
      <c r="G108" s="314"/>
      <c r="H108" s="314"/>
      <c r="I108" s="314"/>
    </row>
    <row r="109" spans="2:9">
      <c r="B109" s="314"/>
      <c r="C109" s="314"/>
      <c r="D109" s="314"/>
      <c r="E109" s="314"/>
      <c r="F109" s="314"/>
      <c r="G109" s="314"/>
      <c r="H109" s="314"/>
      <c r="I109" s="314"/>
    </row>
    <row r="110" spans="2:9">
      <c r="B110" s="314"/>
      <c r="C110" s="314"/>
      <c r="D110" s="314"/>
      <c r="E110" s="314"/>
      <c r="F110" s="314"/>
      <c r="G110" s="314"/>
      <c r="H110" s="314"/>
      <c r="I110" s="314"/>
    </row>
    <row r="111" spans="2:9">
      <c r="B111" s="314"/>
      <c r="C111" s="314"/>
      <c r="D111" s="314"/>
      <c r="E111" s="314"/>
      <c r="F111" s="314"/>
      <c r="G111" s="314"/>
      <c r="H111" s="314"/>
      <c r="I111" s="314"/>
    </row>
    <row r="112" spans="2:9">
      <c r="B112" s="314"/>
      <c r="C112" s="314"/>
      <c r="D112" s="314"/>
      <c r="E112" s="314"/>
      <c r="F112" s="314"/>
      <c r="G112" s="314"/>
      <c r="H112" s="314"/>
      <c r="I112" s="314"/>
    </row>
    <row r="113" spans="2:9">
      <c r="B113" s="314"/>
      <c r="C113" s="314"/>
      <c r="D113" s="314"/>
      <c r="E113" s="314"/>
      <c r="F113" s="314"/>
      <c r="G113" s="314"/>
      <c r="H113" s="314"/>
      <c r="I113" s="314"/>
    </row>
    <row r="114" spans="2:9">
      <c r="B114" s="314"/>
      <c r="C114" s="314"/>
      <c r="D114" s="314"/>
      <c r="E114" s="314"/>
      <c r="F114" s="314"/>
      <c r="G114" s="314"/>
      <c r="H114" s="314"/>
      <c r="I114" s="314"/>
    </row>
    <row r="115" spans="2:9">
      <c r="B115" s="314"/>
      <c r="C115" s="314"/>
      <c r="D115" s="314"/>
      <c r="E115" s="314"/>
      <c r="F115" s="314"/>
      <c r="G115" s="314"/>
      <c r="H115" s="314"/>
      <c r="I115" s="314"/>
    </row>
    <row r="116" spans="2:9">
      <c r="B116" s="314"/>
      <c r="C116" s="314"/>
      <c r="D116" s="314"/>
      <c r="E116" s="314"/>
      <c r="F116" s="314"/>
      <c r="G116" s="314"/>
      <c r="H116" s="314"/>
      <c r="I116" s="314"/>
    </row>
    <row r="117" spans="2:9">
      <c r="B117" s="314"/>
      <c r="C117" s="314"/>
      <c r="D117" s="314"/>
      <c r="E117" s="314"/>
      <c r="F117" s="314"/>
      <c r="G117" s="314"/>
      <c r="H117" s="314"/>
      <c r="I117" s="314"/>
    </row>
    <row r="118" spans="2:9">
      <c r="B118" s="314"/>
      <c r="C118" s="314"/>
      <c r="D118" s="314"/>
      <c r="E118" s="314"/>
      <c r="F118" s="314"/>
      <c r="G118" s="314"/>
      <c r="H118" s="314"/>
      <c r="I118" s="314"/>
    </row>
    <row r="119" spans="2:9">
      <c r="B119" s="314"/>
      <c r="C119" s="314"/>
      <c r="D119" s="314"/>
      <c r="E119" s="314"/>
      <c r="F119" s="314"/>
      <c r="G119" s="314"/>
      <c r="H119" s="314"/>
      <c r="I119" s="314"/>
    </row>
    <row r="120" spans="2:9">
      <c r="B120" s="314"/>
      <c r="C120" s="314"/>
      <c r="D120" s="314"/>
      <c r="E120" s="314"/>
      <c r="F120" s="314"/>
      <c r="G120" s="314"/>
      <c r="H120" s="314"/>
      <c r="I120" s="314"/>
    </row>
  </sheetData>
  <mergeCells count="41">
    <mergeCell ref="B8:C10"/>
    <mergeCell ref="D8:H8"/>
    <mergeCell ref="I8:I9"/>
    <mergeCell ref="B2:I2"/>
    <mergeCell ref="B3:I3"/>
    <mergeCell ref="B4:I4"/>
    <mergeCell ref="B5:I5"/>
    <mergeCell ref="B6:I6"/>
    <mergeCell ref="B24:C24"/>
    <mergeCell ref="B12:C12"/>
    <mergeCell ref="B13:C13"/>
    <mergeCell ref="B14:C14"/>
    <mergeCell ref="B15:C15"/>
    <mergeCell ref="B16:C16"/>
    <mergeCell ref="B17:C17"/>
    <mergeCell ref="B18:C18"/>
    <mergeCell ref="B19:C19"/>
    <mergeCell ref="B20:C20"/>
    <mergeCell ref="B22:C22"/>
    <mergeCell ref="B23:C23"/>
    <mergeCell ref="B37:C37"/>
    <mergeCell ref="B25:C25"/>
    <mergeCell ref="B26:C26"/>
    <mergeCell ref="B27:C27"/>
    <mergeCell ref="B28:C28"/>
    <mergeCell ref="B29:C29"/>
    <mergeCell ref="B31:C31"/>
    <mergeCell ref="B32:C32"/>
    <mergeCell ref="B33:C33"/>
    <mergeCell ref="B34:C34"/>
    <mergeCell ref="B35:C35"/>
    <mergeCell ref="B36:C36"/>
    <mergeCell ref="B45:C45"/>
    <mergeCell ref="B46:C46"/>
    <mergeCell ref="B48:C48"/>
    <mergeCell ref="B38:C38"/>
    <mergeCell ref="B39:C39"/>
    <mergeCell ref="B40:C40"/>
    <mergeCell ref="B42:C42"/>
    <mergeCell ref="B43:C43"/>
    <mergeCell ref="B44:C44"/>
  </mergeCells>
  <printOptions horizontalCentered="1"/>
  <pageMargins left="0.39370078740157483" right="0.39370078740157483" top="0.59055118110236227" bottom="0.59055118110236227" header="0.31496062992125984" footer="0.31496062992125984"/>
  <pageSetup scale="60" orientation="landscape" horizontalDpi="360" verticalDpi="36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J35"/>
  <sheetViews>
    <sheetView view="pageBreakPreview" topLeftCell="A15" zoomScale="115" zoomScaleNormal="100" zoomScaleSheetLayoutView="115" workbookViewId="0">
      <selection activeCell="F24" sqref="F24"/>
    </sheetView>
  </sheetViews>
  <sheetFormatPr baseColWidth="10" defaultRowHeight="12.75"/>
  <cols>
    <col min="1" max="1" width="11.33203125" style="320" customWidth="1"/>
    <col min="2" max="2" width="15.5" style="321" customWidth="1"/>
    <col min="3" max="6" width="15.5" style="319" customWidth="1"/>
    <col min="7" max="7" width="24.6640625" style="319" customWidth="1"/>
    <col min="8" max="8" width="11.33203125" style="319" customWidth="1"/>
    <col min="9" max="9" width="11.5" style="319"/>
    <col min="10" max="10" width="18.1640625" style="319" bestFit="1" customWidth="1"/>
    <col min="11" max="256" width="11.5" style="319"/>
    <col min="257" max="257" width="11.33203125" style="319" customWidth="1"/>
    <col min="258" max="262" width="15.5" style="319" customWidth="1"/>
    <col min="263" max="263" width="24.6640625" style="319" customWidth="1"/>
    <col min="264" max="264" width="11.33203125" style="319" customWidth="1"/>
    <col min="265" max="265" width="11.5" style="319"/>
    <col min="266" max="266" width="18.1640625" style="319" bestFit="1" customWidth="1"/>
    <col min="267" max="512" width="11.5" style="319"/>
    <col min="513" max="513" width="11.33203125" style="319" customWidth="1"/>
    <col min="514" max="518" width="15.5" style="319" customWidth="1"/>
    <col min="519" max="519" width="24.6640625" style="319" customWidth="1"/>
    <col min="520" max="520" width="11.33203125" style="319" customWidth="1"/>
    <col min="521" max="521" width="11.5" style="319"/>
    <col min="522" max="522" width="18.1640625" style="319" bestFit="1" customWidth="1"/>
    <col min="523" max="768" width="11.5" style="319"/>
    <col min="769" max="769" width="11.33203125" style="319" customWidth="1"/>
    <col min="770" max="774" width="15.5" style="319" customWidth="1"/>
    <col min="775" max="775" width="24.6640625" style="319" customWidth="1"/>
    <col min="776" max="776" width="11.33203125" style="319" customWidth="1"/>
    <col min="777" max="777" width="11.5" style="319"/>
    <col min="778" max="778" width="18.1640625" style="319" bestFit="1" customWidth="1"/>
    <col min="779" max="1024" width="11.5" style="319"/>
    <col min="1025" max="1025" width="11.33203125" style="319" customWidth="1"/>
    <col min="1026" max="1030" width="15.5" style="319" customWidth="1"/>
    <col min="1031" max="1031" width="24.6640625" style="319" customWidth="1"/>
    <col min="1032" max="1032" width="11.33203125" style="319" customWidth="1"/>
    <col min="1033" max="1033" width="11.5" style="319"/>
    <col min="1034" max="1034" width="18.1640625" style="319" bestFit="1" customWidth="1"/>
    <col min="1035" max="1280" width="11.5" style="319"/>
    <col min="1281" max="1281" width="11.33203125" style="319" customWidth="1"/>
    <col min="1282" max="1286" width="15.5" style="319" customWidth="1"/>
    <col min="1287" max="1287" width="24.6640625" style="319" customWidth="1"/>
    <col min="1288" max="1288" width="11.33203125" style="319" customWidth="1"/>
    <col min="1289" max="1289" width="11.5" style="319"/>
    <col min="1290" max="1290" width="18.1640625" style="319" bestFit="1" customWidth="1"/>
    <col min="1291" max="1536" width="11.5" style="319"/>
    <col min="1537" max="1537" width="11.33203125" style="319" customWidth="1"/>
    <col min="1538" max="1542" width="15.5" style="319" customWidth="1"/>
    <col min="1543" max="1543" width="24.6640625" style="319" customWidth="1"/>
    <col min="1544" max="1544" width="11.33203125" style="319" customWidth="1"/>
    <col min="1545" max="1545" width="11.5" style="319"/>
    <col min="1546" max="1546" width="18.1640625" style="319" bestFit="1" customWidth="1"/>
    <col min="1547" max="1792" width="11.5" style="319"/>
    <col min="1793" max="1793" width="11.33203125" style="319" customWidth="1"/>
    <col min="1794" max="1798" width="15.5" style="319" customWidth="1"/>
    <col min="1799" max="1799" width="24.6640625" style="319" customWidth="1"/>
    <col min="1800" max="1800" width="11.33203125" style="319" customWidth="1"/>
    <col min="1801" max="1801" width="11.5" style="319"/>
    <col min="1802" max="1802" width="18.1640625" style="319" bestFit="1" customWidth="1"/>
    <col min="1803" max="2048" width="11.5" style="319"/>
    <col min="2049" max="2049" width="11.33203125" style="319" customWidth="1"/>
    <col min="2050" max="2054" width="15.5" style="319" customWidth="1"/>
    <col min="2055" max="2055" width="24.6640625" style="319" customWidth="1"/>
    <col min="2056" max="2056" width="11.33203125" style="319" customWidth="1"/>
    <col min="2057" max="2057" width="11.5" style="319"/>
    <col min="2058" max="2058" width="18.1640625" style="319" bestFit="1" customWidth="1"/>
    <col min="2059" max="2304" width="11.5" style="319"/>
    <col min="2305" max="2305" width="11.33203125" style="319" customWidth="1"/>
    <col min="2306" max="2310" width="15.5" style="319" customWidth="1"/>
    <col min="2311" max="2311" width="24.6640625" style="319" customWidth="1"/>
    <col min="2312" max="2312" width="11.33203125" style="319" customWidth="1"/>
    <col min="2313" max="2313" width="11.5" style="319"/>
    <col min="2314" max="2314" width="18.1640625" style="319" bestFit="1" customWidth="1"/>
    <col min="2315" max="2560" width="11.5" style="319"/>
    <col min="2561" max="2561" width="11.33203125" style="319" customWidth="1"/>
    <col min="2562" max="2566" width="15.5" style="319" customWidth="1"/>
    <col min="2567" max="2567" width="24.6640625" style="319" customWidth="1"/>
    <col min="2568" max="2568" width="11.33203125" style="319" customWidth="1"/>
    <col min="2569" max="2569" width="11.5" style="319"/>
    <col min="2570" max="2570" width="18.1640625" style="319" bestFit="1" customWidth="1"/>
    <col min="2571" max="2816" width="11.5" style="319"/>
    <col min="2817" max="2817" width="11.33203125" style="319" customWidth="1"/>
    <col min="2818" max="2822" width="15.5" style="319" customWidth="1"/>
    <col min="2823" max="2823" width="24.6640625" style="319" customWidth="1"/>
    <col min="2824" max="2824" width="11.33203125" style="319" customWidth="1"/>
    <col min="2825" max="2825" width="11.5" style="319"/>
    <col min="2826" max="2826" width="18.1640625" style="319" bestFit="1" customWidth="1"/>
    <col min="2827" max="3072" width="11.5" style="319"/>
    <col min="3073" max="3073" width="11.33203125" style="319" customWidth="1"/>
    <col min="3074" max="3078" width="15.5" style="319" customWidth="1"/>
    <col min="3079" max="3079" width="24.6640625" style="319" customWidth="1"/>
    <col min="3080" max="3080" width="11.33203125" style="319" customWidth="1"/>
    <col min="3081" max="3081" width="11.5" style="319"/>
    <col min="3082" max="3082" width="18.1640625" style="319" bestFit="1" customWidth="1"/>
    <col min="3083" max="3328" width="11.5" style="319"/>
    <col min="3329" max="3329" width="11.33203125" style="319" customWidth="1"/>
    <col min="3330" max="3334" width="15.5" style="319" customWidth="1"/>
    <col min="3335" max="3335" width="24.6640625" style="319" customWidth="1"/>
    <col min="3336" max="3336" width="11.33203125" style="319" customWidth="1"/>
    <col min="3337" max="3337" width="11.5" style="319"/>
    <col min="3338" max="3338" width="18.1640625" style="319" bestFit="1" customWidth="1"/>
    <col min="3339" max="3584" width="11.5" style="319"/>
    <col min="3585" max="3585" width="11.33203125" style="319" customWidth="1"/>
    <col min="3586" max="3590" width="15.5" style="319" customWidth="1"/>
    <col min="3591" max="3591" width="24.6640625" style="319" customWidth="1"/>
    <col min="3592" max="3592" width="11.33203125" style="319" customWidth="1"/>
    <col min="3593" max="3593" width="11.5" style="319"/>
    <col min="3594" max="3594" width="18.1640625" style="319" bestFit="1" customWidth="1"/>
    <col min="3595" max="3840" width="11.5" style="319"/>
    <col min="3841" max="3841" width="11.33203125" style="319" customWidth="1"/>
    <col min="3842" max="3846" width="15.5" style="319" customWidth="1"/>
    <col min="3847" max="3847" width="24.6640625" style="319" customWidth="1"/>
    <col min="3848" max="3848" width="11.33203125" style="319" customWidth="1"/>
    <col min="3849" max="3849" width="11.5" style="319"/>
    <col min="3850" max="3850" width="18.1640625" style="319" bestFit="1" customWidth="1"/>
    <col min="3851" max="4096" width="11.5" style="319"/>
    <col min="4097" max="4097" width="11.33203125" style="319" customWidth="1"/>
    <col min="4098" max="4102" width="15.5" style="319" customWidth="1"/>
    <col min="4103" max="4103" width="24.6640625" style="319" customWidth="1"/>
    <col min="4104" max="4104" width="11.33203125" style="319" customWidth="1"/>
    <col min="4105" max="4105" width="11.5" style="319"/>
    <col min="4106" max="4106" width="18.1640625" style="319" bestFit="1" customWidth="1"/>
    <col min="4107" max="4352" width="11.5" style="319"/>
    <col min="4353" max="4353" width="11.33203125" style="319" customWidth="1"/>
    <col min="4354" max="4358" width="15.5" style="319" customWidth="1"/>
    <col min="4359" max="4359" width="24.6640625" style="319" customWidth="1"/>
    <col min="4360" max="4360" width="11.33203125" style="319" customWidth="1"/>
    <col min="4361" max="4361" width="11.5" style="319"/>
    <col min="4362" max="4362" width="18.1640625" style="319" bestFit="1" customWidth="1"/>
    <col min="4363" max="4608" width="11.5" style="319"/>
    <col min="4609" max="4609" width="11.33203125" style="319" customWidth="1"/>
    <col min="4610" max="4614" width="15.5" style="319" customWidth="1"/>
    <col min="4615" max="4615" width="24.6640625" style="319" customWidth="1"/>
    <col min="4616" max="4616" width="11.33203125" style="319" customWidth="1"/>
    <col min="4617" max="4617" width="11.5" style="319"/>
    <col min="4618" max="4618" width="18.1640625" style="319" bestFit="1" customWidth="1"/>
    <col min="4619" max="4864" width="11.5" style="319"/>
    <col min="4865" max="4865" width="11.33203125" style="319" customWidth="1"/>
    <col min="4866" max="4870" width="15.5" style="319" customWidth="1"/>
    <col min="4871" max="4871" width="24.6640625" style="319" customWidth="1"/>
    <col min="4872" max="4872" width="11.33203125" style="319" customWidth="1"/>
    <col min="4873" max="4873" width="11.5" style="319"/>
    <col min="4874" max="4874" width="18.1640625" style="319" bestFit="1" customWidth="1"/>
    <col min="4875" max="5120" width="11.5" style="319"/>
    <col min="5121" max="5121" width="11.33203125" style="319" customWidth="1"/>
    <col min="5122" max="5126" width="15.5" style="319" customWidth="1"/>
    <col min="5127" max="5127" width="24.6640625" style="319" customWidth="1"/>
    <col min="5128" max="5128" width="11.33203125" style="319" customWidth="1"/>
    <col min="5129" max="5129" width="11.5" style="319"/>
    <col min="5130" max="5130" width="18.1640625" style="319" bestFit="1" customWidth="1"/>
    <col min="5131" max="5376" width="11.5" style="319"/>
    <col min="5377" max="5377" width="11.33203125" style="319" customWidth="1"/>
    <col min="5378" max="5382" width="15.5" style="319" customWidth="1"/>
    <col min="5383" max="5383" width="24.6640625" style="319" customWidth="1"/>
    <col min="5384" max="5384" width="11.33203125" style="319" customWidth="1"/>
    <col min="5385" max="5385" width="11.5" style="319"/>
    <col min="5386" max="5386" width="18.1640625" style="319" bestFit="1" customWidth="1"/>
    <col min="5387" max="5632" width="11.5" style="319"/>
    <col min="5633" max="5633" width="11.33203125" style="319" customWidth="1"/>
    <col min="5634" max="5638" width="15.5" style="319" customWidth="1"/>
    <col min="5639" max="5639" width="24.6640625" style="319" customWidth="1"/>
    <col min="5640" max="5640" width="11.33203125" style="319" customWidth="1"/>
    <col min="5641" max="5641" width="11.5" style="319"/>
    <col min="5642" max="5642" width="18.1640625" style="319" bestFit="1" customWidth="1"/>
    <col min="5643" max="5888" width="11.5" style="319"/>
    <col min="5889" max="5889" width="11.33203125" style="319" customWidth="1"/>
    <col min="5890" max="5894" width="15.5" style="319" customWidth="1"/>
    <col min="5895" max="5895" width="24.6640625" style="319" customWidth="1"/>
    <col min="5896" max="5896" width="11.33203125" style="319" customWidth="1"/>
    <col min="5897" max="5897" width="11.5" style="319"/>
    <col min="5898" max="5898" width="18.1640625" style="319" bestFit="1" customWidth="1"/>
    <col min="5899" max="6144" width="11.5" style="319"/>
    <col min="6145" max="6145" width="11.33203125" style="319" customWidth="1"/>
    <col min="6146" max="6150" width="15.5" style="319" customWidth="1"/>
    <col min="6151" max="6151" width="24.6640625" style="319" customWidth="1"/>
    <col min="6152" max="6152" width="11.33203125" style="319" customWidth="1"/>
    <col min="6153" max="6153" width="11.5" style="319"/>
    <col min="6154" max="6154" width="18.1640625" style="319" bestFit="1" customWidth="1"/>
    <col min="6155" max="6400" width="11.5" style="319"/>
    <col min="6401" max="6401" width="11.33203125" style="319" customWidth="1"/>
    <col min="6402" max="6406" width="15.5" style="319" customWidth="1"/>
    <col min="6407" max="6407" width="24.6640625" style="319" customWidth="1"/>
    <col min="6408" max="6408" width="11.33203125" style="319" customWidth="1"/>
    <col min="6409" max="6409" width="11.5" style="319"/>
    <col min="6410" max="6410" width="18.1640625" style="319" bestFit="1" customWidth="1"/>
    <col min="6411" max="6656" width="11.5" style="319"/>
    <col min="6657" max="6657" width="11.33203125" style="319" customWidth="1"/>
    <col min="6658" max="6662" width="15.5" style="319" customWidth="1"/>
    <col min="6663" max="6663" width="24.6640625" style="319" customWidth="1"/>
    <col min="6664" max="6664" width="11.33203125" style="319" customWidth="1"/>
    <col min="6665" max="6665" width="11.5" style="319"/>
    <col min="6666" max="6666" width="18.1640625" style="319" bestFit="1" customWidth="1"/>
    <col min="6667" max="6912" width="11.5" style="319"/>
    <col min="6913" max="6913" width="11.33203125" style="319" customWidth="1"/>
    <col min="6914" max="6918" width="15.5" style="319" customWidth="1"/>
    <col min="6919" max="6919" width="24.6640625" style="319" customWidth="1"/>
    <col min="6920" max="6920" width="11.33203125" style="319" customWidth="1"/>
    <col min="6921" max="6921" width="11.5" style="319"/>
    <col min="6922" max="6922" width="18.1640625" style="319" bestFit="1" customWidth="1"/>
    <col min="6923" max="7168" width="11.5" style="319"/>
    <col min="7169" max="7169" width="11.33203125" style="319" customWidth="1"/>
    <col min="7170" max="7174" width="15.5" style="319" customWidth="1"/>
    <col min="7175" max="7175" width="24.6640625" style="319" customWidth="1"/>
    <col min="7176" max="7176" width="11.33203125" style="319" customWidth="1"/>
    <col min="7177" max="7177" width="11.5" style="319"/>
    <col min="7178" max="7178" width="18.1640625" style="319" bestFit="1" customWidth="1"/>
    <col min="7179" max="7424" width="11.5" style="319"/>
    <col min="7425" max="7425" width="11.33203125" style="319" customWidth="1"/>
    <col min="7426" max="7430" width="15.5" style="319" customWidth="1"/>
    <col min="7431" max="7431" width="24.6640625" style="319" customWidth="1"/>
    <col min="7432" max="7432" width="11.33203125" style="319" customWidth="1"/>
    <col min="7433" max="7433" width="11.5" style="319"/>
    <col min="7434" max="7434" width="18.1640625" style="319" bestFit="1" customWidth="1"/>
    <col min="7435" max="7680" width="11.5" style="319"/>
    <col min="7681" max="7681" width="11.33203125" style="319" customWidth="1"/>
    <col min="7682" max="7686" width="15.5" style="319" customWidth="1"/>
    <col min="7687" max="7687" width="24.6640625" style="319" customWidth="1"/>
    <col min="7688" max="7688" width="11.33203125" style="319" customWidth="1"/>
    <col min="7689" max="7689" width="11.5" style="319"/>
    <col min="7690" max="7690" width="18.1640625" style="319" bestFit="1" customWidth="1"/>
    <col min="7691" max="7936" width="11.5" style="319"/>
    <col min="7937" max="7937" width="11.33203125" style="319" customWidth="1"/>
    <col min="7938" max="7942" width="15.5" style="319" customWidth="1"/>
    <col min="7943" max="7943" width="24.6640625" style="319" customWidth="1"/>
    <col min="7944" max="7944" width="11.33203125" style="319" customWidth="1"/>
    <col min="7945" max="7945" width="11.5" style="319"/>
    <col min="7946" max="7946" width="18.1640625" style="319" bestFit="1" customWidth="1"/>
    <col min="7947" max="8192" width="11.5" style="319"/>
    <col min="8193" max="8193" width="11.33203125" style="319" customWidth="1"/>
    <col min="8194" max="8198" width="15.5" style="319" customWidth="1"/>
    <col min="8199" max="8199" width="24.6640625" style="319" customWidth="1"/>
    <col min="8200" max="8200" width="11.33203125" style="319" customWidth="1"/>
    <col min="8201" max="8201" width="11.5" style="319"/>
    <col min="8202" max="8202" width="18.1640625" style="319" bestFit="1" customWidth="1"/>
    <col min="8203" max="8448" width="11.5" style="319"/>
    <col min="8449" max="8449" width="11.33203125" style="319" customWidth="1"/>
    <col min="8450" max="8454" width="15.5" style="319" customWidth="1"/>
    <col min="8455" max="8455" width="24.6640625" style="319" customWidth="1"/>
    <col min="8456" max="8456" width="11.33203125" style="319" customWidth="1"/>
    <col min="8457" max="8457" width="11.5" style="319"/>
    <col min="8458" max="8458" width="18.1640625" style="319" bestFit="1" customWidth="1"/>
    <col min="8459" max="8704" width="11.5" style="319"/>
    <col min="8705" max="8705" width="11.33203125" style="319" customWidth="1"/>
    <col min="8706" max="8710" width="15.5" style="319" customWidth="1"/>
    <col min="8711" max="8711" width="24.6640625" style="319" customWidth="1"/>
    <col min="8712" max="8712" width="11.33203125" style="319" customWidth="1"/>
    <col min="8713" max="8713" width="11.5" style="319"/>
    <col min="8714" max="8714" width="18.1640625" style="319" bestFit="1" customWidth="1"/>
    <col min="8715" max="8960" width="11.5" style="319"/>
    <col min="8961" max="8961" width="11.33203125" style="319" customWidth="1"/>
    <col min="8962" max="8966" width="15.5" style="319" customWidth="1"/>
    <col min="8967" max="8967" width="24.6640625" style="319" customWidth="1"/>
    <col min="8968" max="8968" width="11.33203125" style="319" customWidth="1"/>
    <col min="8969" max="8969" width="11.5" style="319"/>
    <col min="8970" max="8970" width="18.1640625" style="319" bestFit="1" customWidth="1"/>
    <col min="8971" max="9216" width="11.5" style="319"/>
    <col min="9217" max="9217" width="11.33203125" style="319" customWidth="1"/>
    <col min="9218" max="9222" width="15.5" style="319" customWidth="1"/>
    <col min="9223" max="9223" width="24.6640625" style="319" customWidth="1"/>
    <col min="9224" max="9224" width="11.33203125" style="319" customWidth="1"/>
    <col min="9225" max="9225" width="11.5" style="319"/>
    <col min="9226" max="9226" width="18.1640625" style="319" bestFit="1" customWidth="1"/>
    <col min="9227" max="9472" width="11.5" style="319"/>
    <col min="9473" max="9473" width="11.33203125" style="319" customWidth="1"/>
    <col min="9474" max="9478" width="15.5" style="319" customWidth="1"/>
    <col min="9479" max="9479" width="24.6640625" style="319" customWidth="1"/>
    <col min="9480" max="9480" width="11.33203125" style="319" customWidth="1"/>
    <col min="9481" max="9481" width="11.5" style="319"/>
    <col min="9482" max="9482" width="18.1640625" style="319" bestFit="1" customWidth="1"/>
    <col min="9483" max="9728" width="11.5" style="319"/>
    <col min="9729" max="9729" width="11.33203125" style="319" customWidth="1"/>
    <col min="9730" max="9734" width="15.5" style="319" customWidth="1"/>
    <col min="9735" max="9735" width="24.6640625" style="319" customWidth="1"/>
    <col min="9736" max="9736" width="11.33203125" style="319" customWidth="1"/>
    <col min="9737" max="9737" width="11.5" style="319"/>
    <col min="9738" max="9738" width="18.1640625" style="319" bestFit="1" customWidth="1"/>
    <col min="9739" max="9984" width="11.5" style="319"/>
    <col min="9985" max="9985" width="11.33203125" style="319" customWidth="1"/>
    <col min="9986" max="9990" width="15.5" style="319" customWidth="1"/>
    <col min="9991" max="9991" width="24.6640625" style="319" customWidth="1"/>
    <col min="9992" max="9992" width="11.33203125" style="319" customWidth="1"/>
    <col min="9993" max="9993" width="11.5" style="319"/>
    <col min="9994" max="9994" width="18.1640625" style="319" bestFit="1" customWidth="1"/>
    <col min="9995" max="10240" width="11.5" style="319"/>
    <col min="10241" max="10241" width="11.33203125" style="319" customWidth="1"/>
    <col min="10242" max="10246" width="15.5" style="319" customWidth="1"/>
    <col min="10247" max="10247" width="24.6640625" style="319" customWidth="1"/>
    <col min="10248" max="10248" width="11.33203125" style="319" customWidth="1"/>
    <col min="10249" max="10249" width="11.5" style="319"/>
    <col min="10250" max="10250" width="18.1640625" style="319" bestFit="1" customWidth="1"/>
    <col min="10251" max="10496" width="11.5" style="319"/>
    <col min="10497" max="10497" width="11.33203125" style="319" customWidth="1"/>
    <col min="10498" max="10502" width="15.5" style="319" customWidth="1"/>
    <col min="10503" max="10503" width="24.6640625" style="319" customWidth="1"/>
    <col min="10504" max="10504" width="11.33203125" style="319" customWidth="1"/>
    <col min="10505" max="10505" width="11.5" style="319"/>
    <col min="10506" max="10506" width="18.1640625" style="319" bestFit="1" customWidth="1"/>
    <col min="10507" max="10752" width="11.5" style="319"/>
    <col min="10753" max="10753" width="11.33203125" style="319" customWidth="1"/>
    <col min="10754" max="10758" width="15.5" style="319" customWidth="1"/>
    <col min="10759" max="10759" width="24.6640625" style="319" customWidth="1"/>
    <col min="10760" max="10760" width="11.33203125" style="319" customWidth="1"/>
    <col min="10761" max="10761" width="11.5" style="319"/>
    <col min="10762" max="10762" width="18.1640625" style="319" bestFit="1" customWidth="1"/>
    <col min="10763" max="11008" width="11.5" style="319"/>
    <col min="11009" max="11009" width="11.33203125" style="319" customWidth="1"/>
    <col min="11010" max="11014" width="15.5" style="319" customWidth="1"/>
    <col min="11015" max="11015" width="24.6640625" style="319" customWidth="1"/>
    <col min="11016" max="11016" width="11.33203125" style="319" customWidth="1"/>
    <col min="11017" max="11017" width="11.5" style="319"/>
    <col min="11018" max="11018" width="18.1640625" style="319" bestFit="1" customWidth="1"/>
    <col min="11019" max="11264" width="11.5" style="319"/>
    <col min="11265" max="11265" width="11.33203125" style="319" customWidth="1"/>
    <col min="11266" max="11270" width="15.5" style="319" customWidth="1"/>
    <col min="11271" max="11271" width="24.6640625" style="319" customWidth="1"/>
    <col min="11272" max="11272" width="11.33203125" style="319" customWidth="1"/>
    <col min="11273" max="11273" width="11.5" style="319"/>
    <col min="11274" max="11274" width="18.1640625" style="319" bestFit="1" customWidth="1"/>
    <col min="11275" max="11520" width="11.5" style="319"/>
    <col min="11521" max="11521" width="11.33203125" style="319" customWidth="1"/>
    <col min="11522" max="11526" width="15.5" style="319" customWidth="1"/>
    <col min="11527" max="11527" width="24.6640625" style="319" customWidth="1"/>
    <col min="11528" max="11528" width="11.33203125" style="319" customWidth="1"/>
    <col min="11529" max="11529" width="11.5" style="319"/>
    <col min="11530" max="11530" width="18.1640625" style="319" bestFit="1" customWidth="1"/>
    <col min="11531" max="11776" width="11.5" style="319"/>
    <col min="11777" max="11777" width="11.33203125" style="319" customWidth="1"/>
    <col min="11778" max="11782" width="15.5" style="319" customWidth="1"/>
    <col min="11783" max="11783" width="24.6640625" style="319" customWidth="1"/>
    <col min="11784" max="11784" width="11.33203125" style="319" customWidth="1"/>
    <col min="11785" max="11785" width="11.5" style="319"/>
    <col min="11786" max="11786" width="18.1640625" style="319" bestFit="1" customWidth="1"/>
    <col min="11787" max="12032" width="11.5" style="319"/>
    <col min="12033" max="12033" width="11.33203125" style="319" customWidth="1"/>
    <col min="12034" max="12038" width="15.5" style="319" customWidth="1"/>
    <col min="12039" max="12039" width="24.6640625" style="319" customWidth="1"/>
    <col min="12040" max="12040" width="11.33203125" style="319" customWidth="1"/>
    <col min="12041" max="12041" width="11.5" style="319"/>
    <col min="12042" max="12042" width="18.1640625" style="319" bestFit="1" customWidth="1"/>
    <col min="12043" max="12288" width="11.5" style="319"/>
    <col min="12289" max="12289" width="11.33203125" style="319" customWidth="1"/>
    <col min="12290" max="12294" width="15.5" style="319" customWidth="1"/>
    <col min="12295" max="12295" width="24.6640625" style="319" customWidth="1"/>
    <col min="12296" max="12296" width="11.33203125" style="319" customWidth="1"/>
    <col min="12297" max="12297" width="11.5" style="319"/>
    <col min="12298" max="12298" width="18.1640625" style="319" bestFit="1" customWidth="1"/>
    <col min="12299" max="12544" width="11.5" style="319"/>
    <col min="12545" max="12545" width="11.33203125" style="319" customWidth="1"/>
    <col min="12546" max="12550" width="15.5" style="319" customWidth="1"/>
    <col min="12551" max="12551" width="24.6640625" style="319" customWidth="1"/>
    <col min="12552" max="12552" width="11.33203125" style="319" customWidth="1"/>
    <col min="12553" max="12553" width="11.5" style="319"/>
    <col min="12554" max="12554" width="18.1640625" style="319" bestFit="1" customWidth="1"/>
    <col min="12555" max="12800" width="11.5" style="319"/>
    <col min="12801" max="12801" width="11.33203125" style="319" customWidth="1"/>
    <col min="12802" max="12806" width="15.5" style="319" customWidth="1"/>
    <col min="12807" max="12807" width="24.6640625" style="319" customWidth="1"/>
    <col min="12808" max="12808" width="11.33203125" style="319" customWidth="1"/>
    <col min="12809" max="12809" width="11.5" style="319"/>
    <col min="12810" max="12810" width="18.1640625" style="319" bestFit="1" customWidth="1"/>
    <col min="12811" max="13056" width="11.5" style="319"/>
    <col min="13057" max="13057" width="11.33203125" style="319" customWidth="1"/>
    <col min="13058" max="13062" width="15.5" style="319" customWidth="1"/>
    <col min="13063" max="13063" width="24.6640625" style="319" customWidth="1"/>
    <col min="13064" max="13064" width="11.33203125" style="319" customWidth="1"/>
    <col min="13065" max="13065" width="11.5" style="319"/>
    <col min="13066" max="13066" width="18.1640625" style="319" bestFit="1" customWidth="1"/>
    <col min="13067" max="13312" width="11.5" style="319"/>
    <col min="13313" max="13313" width="11.33203125" style="319" customWidth="1"/>
    <col min="13314" max="13318" width="15.5" style="319" customWidth="1"/>
    <col min="13319" max="13319" width="24.6640625" style="319" customWidth="1"/>
    <col min="13320" max="13320" width="11.33203125" style="319" customWidth="1"/>
    <col min="13321" max="13321" width="11.5" style="319"/>
    <col min="13322" max="13322" width="18.1640625" style="319" bestFit="1" customWidth="1"/>
    <col min="13323" max="13568" width="11.5" style="319"/>
    <col min="13569" max="13569" width="11.33203125" style="319" customWidth="1"/>
    <col min="13570" max="13574" width="15.5" style="319" customWidth="1"/>
    <col min="13575" max="13575" width="24.6640625" style="319" customWidth="1"/>
    <col min="13576" max="13576" width="11.33203125" style="319" customWidth="1"/>
    <col min="13577" max="13577" width="11.5" style="319"/>
    <col min="13578" max="13578" width="18.1640625" style="319" bestFit="1" customWidth="1"/>
    <col min="13579" max="13824" width="11.5" style="319"/>
    <col min="13825" max="13825" width="11.33203125" style="319" customWidth="1"/>
    <col min="13826" max="13830" width="15.5" style="319" customWidth="1"/>
    <col min="13831" max="13831" width="24.6640625" style="319" customWidth="1"/>
    <col min="13832" max="13832" width="11.33203125" style="319" customWidth="1"/>
    <col min="13833" max="13833" width="11.5" style="319"/>
    <col min="13834" max="13834" width="18.1640625" style="319" bestFit="1" customWidth="1"/>
    <col min="13835" max="14080" width="11.5" style="319"/>
    <col min="14081" max="14081" width="11.33203125" style="319" customWidth="1"/>
    <col min="14082" max="14086" width="15.5" style="319" customWidth="1"/>
    <col min="14087" max="14087" width="24.6640625" style="319" customWidth="1"/>
    <col min="14088" max="14088" width="11.33203125" style="319" customWidth="1"/>
    <col min="14089" max="14089" width="11.5" style="319"/>
    <col min="14090" max="14090" width="18.1640625" style="319" bestFit="1" customWidth="1"/>
    <col min="14091" max="14336" width="11.5" style="319"/>
    <col min="14337" max="14337" width="11.33203125" style="319" customWidth="1"/>
    <col min="14338" max="14342" width="15.5" style="319" customWidth="1"/>
    <col min="14343" max="14343" width="24.6640625" style="319" customWidth="1"/>
    <col min="14344" max="14344" width="11.33203125" style="319" customWidth="1"/>
    <col min="14345" max="14345" width="11.5" style="319"/>
    <col min="14346" max="14346" width="18.1640625" style="319" bestFit="1" customWidth="1"/>
    <col min="14347" max="14592" width="11.5" style="319"/>
    <col min="14593" max="14593" width="11.33203125" style="319" customWidth="1"/>
    <col min="14594" max="14598" width="15.5" style="319" customWidth="1"/>
    <col min="14599" max="14599" width="24.6640625" style="319" customWidth="1"/>
    <col min="14600" max="14600" width="11.33203125" style="319" customWidth="1"/>
    <col min="14601" max="14601" width="11.5" style="319"/>
    <col min="14602" max="14602" width="18.1640625" style="319" bestFit="1" customWidth="1"/>
    <col min="14603" max="14848" width="11.5" style="319"/>
    <col min="14849" max="14849" width="11.33203125" style="319" customWidth="1"/>
    <col min="14850" max="14854" width="15.5" style="319" customWidth="1"/>
    <col min="14855" max="14855" width="24.6640625" style="319" customWidth="1"/>
    <col min="14856" max="14856" width="11.33203125" style="319" customWidth="1"/>
    <col min="14857" max="14857" width="11.5" style="319"/>
    <col min="14858" max="14858" width="18.1640625" style="319" bestFit="1" customWidth="1"/>
    <col min="14859" max="15104" width="11.5" style="319"/>
    <col min="15105" max="15105" width="11.33203125" style="319" customWidth="1"/>
    <col min="15106" max="15110" width="15.5" style="319" customWidth="1"/>
    <col min="15111" max="15111" width="24.6640625" style="319" customWidth="1"/>
    <col min="15112" max="15112" width="11.33203125" style="319" customWidth="1"/>
    <col min="15113" max="15113" width="11.5" style="319"/>
    <col min="15114" max="15114" width="18.1640625" style="319" bestFit="1" customWidth="1"/>
    <col min="15115" max="15360" width="11.5" style="319"/>
    <col min="15361" max="15361" width="11.33203125" style="319" customWidth="1"/>
    <col min="15362" max="15366" width="15.5" style="319" customWidth="1"/>
    <col min="15367" max="15367" width="24.6640625" style="319" customWidth="1"/>
    <col min="15368" max="15368" width="11.33203125" style="319" customWidth="1"/>
    <col min="15369" max="15369" width="11.5" style="319"/>
    <col min="15370" max="15370" width="18.1640625" style="319" bestFit="1" customWidth="1"/>
    <col min="15371" max="15616" width="11.5" style="319"/>
    <col min="15617" max="15617" width="11.33203125" style="319" customWidth="1"/>
    <col min="15618" max="15622" width="15.5" style="319" customWidth="1"/>
    <col min="15623" max="15623" width="24.6640625" style="319" customWidth="1"/>
    <col min="15624" max="15624" width="11.33203125" style="319" customWidth="1"/>
    <col min="15625" max="15625" width="11.5" style="319"/>
    <col min="15626" max="15626" width="18.1640625" style="319" bestFit="1" customWidth="1"/>
    <col min="15627" max="15872" width="11.5" style="319"/>
    <col min="15873" max="15873" width="11.33203125" style="319" customWidth="1"/>
    <col min="15874" max="15878" width="15.5" style="319" customWidth="1"/>
    <col min="15879" max="15879" width="24.6640625" style="319" customWidth="1"/>
    <col min="15880" max="15880" width="11.33203125" style="319" customWidth="1"/>
    <col min="15881" max="15881" width="11.5" style="319"/>
    <col min="15882" max="15882" width="18.1640625" style="319" bestFit="1" customWidth="1"/>
    <col min="15883" max="16128" width="11.5" style="319"/>
    <col min="16129" max="16129" width="11.33203125" style="319" customWidth="1"/>
    <col min="16130" max="16134" width="15.5" style="319" customWidth="1"/>
    <col min="16135" max="16135" width="24.6640625" style="319" customWidth="1"/>
    <col min="16136" max="16136" width="11.33203125" style="319" customWidth="1"/>
    <col min="16137" max="16137" width="11.5" style="319"/>
    <col min="16138" max="16138" width="18.1640625" style="319" bestFit="1" customWidth="1"/>
    <col min="16139" max="16384" width="11.5" style="319"/>
  </cols>
  <sheetData>
    <row r="2" spans="1:10" ht="30.75" customHeight="1">
      <c r="A2" s="460" t="s">
        <v>556</v>
      </c>
      <c r="B2" s="460"/>
      <c r="C2" s="460"/>
      <c r="D2" s="460"/>
      <c r="E2" s="460"/>
      <c r="F2" s="460"/>
      <c r="G2" s="460"/>
      <c r="H2" s="460"/>
    </row>
    <row r="4" spans="1:10">
      <c r="F4" s="461"/>
      <c r="G4" s="461"/>
    </row>
    <row r="5" spans="1:10">
      <c r="F5" s="322"/>
      <c r="G5" s="322"/>
    </row>
    <row r="6" spans="1:10">
      <c r="F6" s="322"/>
      <c r="G6" s="322"/>
    </row>
    <row r="7" spans="1:10">
      <c r="F7" s="322"/>
      <c r="G7" s="322"/>
    </row>
    <row r="8" spans="1:10">
      <c r="B8" s="459" t="s">
        <v>557</v>
      </c>
      <c r="C8" s="459"/>
      <c r="D8" s="459"/>
      <c r="E8" s="459"/>
      <c r="F8" s="459"/>
      <c r="G8" s="459"/>
    </row>
    <row r="9" spans="1:10">
      <c r="B9" s="459" t="s">
        <v>558</v>
      </c>
      <c r="C9" s="459"/>
      <c r="D9" s="459"/>
      <c r="E9" s="459"/>
      <c r="F9" s="459"/>
      <c r="G9" s="459"/>
    </row>
    <row r="10" spans="1:10">
      <c r="B10" s="323"/>
      <c r="C10" s="323"/>
      <c r="D10" s="323"/>
      <c r="E10" s="323"/>
      <c r="F10" s="323"/>
      <c r="G10" s="323"/>
    </row>
    <row r="11" spans="1:10">
      <c r="B11" s="462" t="s">
        <v>559</v>
      </c>
      <c r="C11" s="462"/>
      <c r="D11" s="462"/>
      <c r="E11" s="462"/>
      <c r="F11" s="462"/>
      <c r="G11" s="462"/>
    </row>
    <row r="12" spans="1:10">
      <c r="B12" s="462"/>
      <c r="C12" s="463"/>
      <c r="D12" s="463"/>
      <c r="E12" s="463"/>
      <c r="F12" s="463"/>
      <c r="G12" s="463"/>
    </row>
    <row r="13" spans="1:10">
      <c r="B13" s="324"/>
      <c r="C13" s="325"/>
      <c r="D13" s="325"/>
      <c r="E13" s="325"/>
      <c r="F13" s="325"/>
      <c r="G13" s="325"/>
    </row>
    <row r="14" spans="1:10">
      <c r="B14" s="324"/>
      <c r="C14" s="325"/>
      <c r="D14" s="325"/>
      <c r="E14" s="325"/>
      <c r="F14" s="325"/>
      <c r="G14" s="325"/>
    </row>
    <row r="15" spans="1:10">
      <c r="B15" s="324"/>
      <c r="C15" s="325"/>
      <c r="D15" s="325"/>
      <c r="E15" s="325"/>
      <c r="F15" s="325"/>
      <c r="G15" s="325"/>
    </row>
    <row r="16" spans="1:10">
      <c r="J16" s="326"/>
    </row>
    <row r="17" spans="1:10" s="329" customFormat="1">
      <c r="A17" s="327"/>
      <c r="B17" s="328" t="s">
        <v>560</v>
      </c>
      <c r="C17" s="329" t="s">
        <v>561</v>
      </c>
      <c r="G17" s="330">
        <v>57743995.079999998</v>
      </c>
      <c r="J17" s="331"/>
    </row>
    <row r="18" spans="1:10">
      <c r="A18" s="332"/>
    </row>
    <row r="19" spans="1:10">
      <c r="A19" s="332"/>
      <c r="B19" s="321" t="s">
        <v>562</v>
      </c>
    </row>
    <row r="20" spans="1:10">
      <c r="A20" s="332"/>
    </row>
    <row r="21" spans="1:10" s="329" customFormat="1">
      <c r="A21" s="327"/>
      <c r="B21" s="328" t="s">
        <v>563</v>
      </c>
      <c r="C21" s="329" t="s">
        <v>564</v>
      </c>
      <c r="G21" s="333">
        <v>0</v>
      </c>
    </row>
    <row r="22" spans="1:10">
      <c r="A22" s="332"/>
    </row>
    <row r="23" spans="1:10">
      <c r="A23" s="332"/>
    </row>
    <row r="24" spans="1:10">
      <c r="A24" s="332"/>
    </row>
    <row r="25" spans="1:10" s="329" customFormat="1">
      <c r="A25" s="327"/>
      <c r="B25" s="328" t="s">
        <v>565</v>
      </c>
      <c r="C25" s="329" t="s">
        <v>566</v>
      </c>
      <c r="G25" s="330">
        <f>G17+G21</f>
        <v>57743995.079999998</v>
      </c>
    </row>
    <row r="26" spans="1:10">
      <c r="A26" s="332"/>
    </row>
    <row r="35" spans="2:7">
      <c r="B35" s="459"/>
      <c r="C35" s="459"/>
      <c r="D35" s="459"/>
      <c r="E35" s="459"/>
      <c r="F35" s="459"/>
      <c r="G35" s="459"/>
    </row>
  </sheetData>
  <mergeCells count="6">
    <mergeCell ref="B35:G35"/>
    <mergeCell ref="A2:H2"/>
    <mergeCell ref="F4:G4"/>
    <mergeCell ref="B8:G8"/>
    <mergeCell ref="B9:G9"/>
    <mergeCell ref="B11:G12"/>
  </mergeCells>
  <printOptions horizontalCentered="1"/>
  <pageMargins left="0.19685039370078741" right="0.19685039370078741" top="0.55118110236220474" bottom="0.98425196850393704" header="0" footer="0"/>
  <pageSetup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B268"/>
  <sheetViews>
    <sheetView topLeftCell="A246" workbookViewId="0">
      <selection activeCell="N267" sqref="N267"/>
    </sheetView>
  </sheetViews>
  <sheetFormatPr baseColWidth="10" defaultColWidth="8.83203125" defaultRowHeight="10.5"/>
  <cols>
    <col min="1" max="1" width="2.33203125" style="353" customWidth="1"/>
    <col min="2" max="2" width="0.83203125" style="353" customWidth="1"/>
    <col min="3" max="3" width="1.5" style="353" customWidth="1"/>
    <col min="4" max="4" width="5.33203125" style="353" customWidth="1"/>
    <col min="5" max="5" width="2.5" style="353" customWidth="1"/>
    <col min="6" max="6" width="1.5" style="353" customWidth="1"/>
    <col min="7" max="7" width="14.33203125" style="353" customWidth="1"/>
    <col min="8" max="8" width="8.5" style="353" customWidth="1"/>
    <col min="9" max="9" width="0.83203125" style="353" customWidth="1"/>
    <col min="10" max="10" width="8.5" style="353" customWidth="1"/>
    <col min="11" max="11" width="15.6640625" style="353" customWidth="1"/>
    <col min="12" max="12" width="14.33203125" style="353" customWidth="1"/>
    <col min="13" max="15" width="15.6640625" style="353" customWidth="1"/>
    <col min="16" max="16" width="5.6640625" style="353" customWidth="1"/>
    <col min="17" max="17" width="10.1640625" style="353" customWidth="1"/>
    <col min="18" max="18" width="5.6640625" style="353" customWidth="1"/>
    <col min="19" max="21" width="1.5" style="353" customWidth="1"/>
    <col min="22" max="22" width="3.1640625" style="353" customWidth="1"/>
    <col min="23" max="23" width="2.33203125" style="353" customWidth="1"/>
    <col min="24" max="24" width="0.83203125" style="353" customWidth="1"/>
    <col min="25" max="25" width="3.1640625" style="353" customWidth="1"/>
    <col min="26" max="26" width="4.6640625" style="353" customWidth="1"/>
    <col min="27" max="27" width="3.1640625" style="353" customWidth="1"/>
    <col min="28" max="28" width="2.33203125" style="353" customWidth="1"/>
    <col min="29" max="29" width="1.5" style="353" customWidth="1"/>
    <col min="30" max="16384" width="8.83203125" style="353"/>
  </cols>
  <sheetData>
    <row r="1" spans="1:28" ht="4.5" customHeight="1">
      <c r="D1" s="482" t="s">
        <v>511</v>
      </c>
      <c r="E1" s="482"/>
      <c r="F1" s="482"/>
      <c r="G1" s="482"/>
      <c r="H1" s="482"/>
      <c r="I1" s="482"/>
      <c r="J1" s="482"/>
      <c r="K1" s="482"/>
      <c r="L1" s="482"/>
      <c r="M1" s="482"/>
      <c r="N1" s="482"/>
      <c r="O1" s="482"/>
      <c r="P1" s="482"/>
      <c r="Q1" s="482"/>
      <c r="R1" s="482"/>
      <c r="S1" s="482"/>
      <c r="T1" s="482"/>
      <c r="U1" s="482"/>
      <c r="V1" s="482"/>
      <c r="W1" s="482"/>
      <c r="X1" s="482"/>
    </row>
    <row r="2" spans="1:28" ht="9.6" customHeight="1">
      <c r="A2" s="483"/>
      <c r="B2" s="483"/>
      <c r="C2" s="483"/>
      <c r="D2" s="483"/>
      <c r="E2" s="483"/>
      <c r="F2" s="483"/>
      <c r="G2" s="483"/>
      <c r="H2" s="482"/>
      <c r="I2" s="482"/>
      <c r="J2" s="482"/>
      <c r="K2" s="482"/>
      <c r="L2" s="482"/>
      <c r="M2" s="482"/>
      <c r="N2" s="482"/>
      <c r="O2" s="482"/>
      <c r="P2" s="482"/>
      <c r="Q2" s="482"/>
      <c r="R2" s="482"/>
      <c r="S2" s="482"/>
      <c r="T2" s="482"/>
      <c r="U2" s="482"/>
      <c r="V2" s="482"/>
      <c r="W2" s="482"/>
      <c r="X2" s="482"/>
    </row>
    <row r="3" spans="1:28" ht="13.35" customHeight="1">
      <c r="A3" s="483"/>
      <c r="B3" s="483"/>
      <c r="C3" s="483"/>
      <c r="D3" s="483"/>
      <c r="E3" s="483"/>
      <c r="F3" s="483"/>
      <c r="G3" s="483"/>
      <c r="H3" s="484" t="s">
        <v>615</v>
      </c>
      <c r="I3" s="484"/>
      <c r="J3" s="484"/>
      <c r="K3" s="484"/>
      <c r="L3" s="484"/>
      <c r="M3" s="484"/>
      <c r="N3" s="484"/>
      <c r="O3" s="484"/>
      <c r="P3" s="484"/>
      <c r="Q3" s="484"/>
      <c r="R3" s="484"/>
      <c r="S3" s="484"/>
      <c r="T3" s="484"/>
    </row>
    <row r="4" spans="1:28" ht="5.25" customHeight="1">
      <c r="A4" s="483"/>
      <c r="B4" s="483"/>
      <c r="C4" s="483"/>
      <c r="D4" s="483"/>
      <c r="E4" s="483"/>
      <c r="F4" s="483"/>
      <c r="G4" s="483"/>
      <c r="H4" s="477" t="s">
        <v>616</v>
      </c>
      <c r="I4" s="477"/>
      <c r="J4" s="477"/>
      <c r="K4" s="477"/>
      <c r="L4" s="477"/>
      <c r="M4" s="477"/>
      <c r="N4" s="477"/>
      <c r="O4" s="477"/>
      <c r="P4" s="477"/>
      <c r="Q4" s="477"/>
      <c r="R4" s="477"/>
      <c r="S4" s="477"/>
    </row>
    <row r="5" spans="1:28" ht="8.1" customHeight="1">
      <c r="C5" s="476" t="s">
        <v>617</v>
      </c>
      <c r="D5" s="476"/>
      <c r="E5" s="476"/>
      <c r="F5" s="476"/>
      <c r="G5" s="476"/>
      <c r="H5" s="476"/>
      <c r="I5" s="476"/>
      <c r="J5" s="477"/>
      <c r="K5" s="477"/>
      <c r="L5" s="477"/>
      <c r="M5" s="477"/>
      <c r="N5" s="477"/>
      <c r="O5" s="477"/>
      <c r="P5" s="477"/>
      <c r="Q5" s="478" t="s">
        <v>618</v>
      </c>
      <c r="R5" s="478"/>
      <c r="S5" s="478"/>
      <c r="T5" s="478"/>
      <c r="U5" s="478"/>
      <c r="V5" s="479" t="s">
        <v>619</v>
      </c>
      <c r="W5" s="479"/>
      <c r="X5" s="479"/>
      <c r="Y5" s="479"/>
      <c r="Z5" s="479"/>
    </row>
    <row r="6" spans="1:28" ht="6" customHeight="1">
      <c r="C6" s="476"/>
      <c r="D6" s="476"/>
      <c r="E6" s="476"/>
      <c r="F6" s="476"/>
      <c r="G6" s="476"/>
      <c r="H6" s="476"/>
      <c r="I6" s="476"/>
      <c r="J6" s="480"/>
      <c r="K6" s="480"/>
      <c r="L6" s="480"/>
      <c r="M6" s="480"/>
      <c r="N6" s="480"/>
      <c r="O6" s="480"/>
      <c r="P6" s="480"/>
      <c r="Q6" s="478"/>
      <c r="R6" s="478"/>
      <c r="S6" s="478"/>
      <c r="T6" s="478"/>
      <c r="U6" s="478"/>
      <c r="V6" s="479"/>
      <c r="W6" s="479"/>
      <c r="X6" s="479"/>
      <c r="Y6" s="479"/>
      <c r="Z6" s="479"/>
    </row>
    <row r="7" spans="1:28" ht="7.35" customHeight="1">
      <c r="C7" s="476" t="s">
        <v>620</v>
      </c>
      <c r="D7" s="476"/>
      <c r="E7" s="476"/>
      <c r="F7" s="476"/>
      <c r="G7" s="481"/>
      <c r="H7" s="481"/>
      <c r="I7" s="481"/>
      <c r="J7" s="481"/>
      <c r="K7" s="481"/>
      <c r="L7" s="481"/>
      <c r="M7" s="481"/>
      <c r="N7" s="481"/>
      <c r="O7" s="481"/>
      <c r="P7" s="481"/>
      <c r="Q7" s="481"/>
      <c r="R7" s="481"/>
      <c r="S7" s="481"/>
      <c r="T7" s="478"/>
      <c r="U7" s="478"/>
      <c r="V7" s="478" t="s">
        <v>621</v>
      </c>
      <c r="W7" s="478"/>
      <c r="X7" s="478"/>
      <c r="Y7" s="478"/>
    </row>
    <row r="8" spans="1:28" ht="6.75" customHeight="1">
      <c r="G8" s="481"/>
      <c r="H8" s="481"/>
      <c r="I8" s="481"/>
      <c r="J8" s="481"/>
      <c r="K8" s="481"/>
      <c r="L8" s="481"/>
      <c r="M8" s="481"/>
      <c r="N8" s="481"/>
      <c r="O8" s="481"/>
      <c r="P8" s="481"/>
      <c r="Q8" s="481"/>
      <c r="R8" s="481"/>
      <c r="S8" s="481"/>
      <c r="T8" s="478"/>
      <c r="U8" s="478"/>
      <c r="V8" s="478"/>
      <c r="W8" s="478"/>
      <c r="X8" s="478"/>
      <c r="Y8" s="478"/>
    </row>
    <row r="9" spans="1:28" ht="29.45" customHeight="1">
      <c r="A9" s="474" t="s">
        <v>496</v>
      </c>
      <c r="B9" s="474"/>
      <c r="C9" s="474"/>
      <c r="D9" s="474"/>
      <c r="E9" s="474"/>
      <c r="F9" s="474"/>
      <c r="G9" s="474"/>
      <c r="H9" s="474"/>
      <c r="K9" s="354" t="s">
        <v>622</v>
      </c>
      <c r="L9" s="355" t="s">
        <v>623</v>
      </c>
      <c r="M9" s="354" t="s">
        <v>624</v>
      </c>
      <c r="N9" s="354" t="s">
        <v>625</v>
      </c>
      <c r="O9" s="354" t="s">
        <v>626</v>
      </c>
      <c r="P9" s="475" t="s">
        <v>627</v>
      </c>
      <c r="Q9" s="475"/>
      <c r="R9" s="475" t="s">
        <v>520</v>
      </c>
      <c r="S9" s="475"/>
      <c r="T9" s="475"/>
      <c r="U9" s="475"/>
      <c r="V9" s="475"/>
      <c r="W9" s="475"/>
      <c r="X9" s="475" t="s">
        <v>516</v>
      </c>
      <c r="Y9" s="475"/>
      <c r="Z9" s="475"/>
      <c r="AA9" s="475"/>
      <c r="AB9" s="475"/>
    </row>
    <row r="10" spans="1:28" ht="9" customHeight="1"/>
    <row r="11" spans="1:28" ht="9.9499999999999993" customHeight="1">
      <c r="B11" s="471" t="s">
        <v>1</v>
      </c>
      <c r="C11" s="471"/>
      <c r="D11" s="471"/>
      <c r="E11" s="472" t="s">
        <v>2</v>
      </c>
      <c r="F11" s="472"/>
      <c r="G11" s="472"/>
      <c r="H11" s="472"/>
      <c r="I11" s="472"/>
      <c r="J11" s="472"/>
      <c r="K11" s="356">
        <v>21558592.969999999</v>
      </c>
      <c r="L11" s="357">
        <v>-726517.38</v>
      </c>
      <c r="M11" s="356">
        <v>20832075.59</v>
      </c>
      <c r="N11" s="356">
        <v>20832075.59</v>
      </c>
      <c r="O11" s="356">
        <v>20832075.59</v>
      </c>
      <c r="P11" s="473">
        <v>20832075.59</v>
      </c>
      <c r="Q11" s="473"/>
      <c r="R11" s="473">
        <v>20832075.59</v>
      </c>
      <c r="S11" s="473"/>
      <c r="T11" s="473"/>
      <c r="U11" s="473"/>
      <c r="V11" s="473"/>
      <c r="W11" s="473"/>
      <c r="X11" s="473">
        <v>0</v>
      </c>
      <c r="Y11" s="473"/>
      <c r="Z11" s="473"/>
      <c r="AA11" s="473"/>
      <c r="AB11" s="473"/>
    </row>
    <row r="12" spans="1:28" ht="12.95" customHeight="1">
      <c r="B12" s="469" t="s">
        <v>3</v>
      </c>
      <c r="C12" s="469"/>
      <c r="D12" s="469"/>
      <c r="E12" s="469" t="s">
        <v>4</v>
      </c>
      <c r="F12" s="469"/>
      <c r="G12" s="469"/>
      <c r="H12" s="469"/>
      <c r="I12" s="469"/>
      <c r="J12" s="469"/>
      <c r="K12" s="358">
        <v>18674687.52</v>
      </c>
      <c r="L12" s="359">
        <v>-1480339.78</v>
      </c>
      <c r="M12" s="358">
        <v>17194347.739999998</v>
      </c>
      <c r="N12" s="358">
        <v>17194347.739999998</v>
      </c>
      <c r="O12" s="358">
        <v>17194347.739999998</v>
      </c>
      <c r="P12" s="470">
        <v>17194347.739999998</v>
      </c>
      <c r="Q12" s="470"/>
      <c r="R12" s="470">
        <v>17194347.739999998</v>
      </c>
      <c r="S12" s="470"/>
      <c r="T12" s="470"/>
      <c r="U12" s="470"/>
      <c r="V12" s="470"/>
      <c r="W12" s="470"/>
      <c r="X12" s="470">
        <v>0</v>
      </c>
      <c r="Y12" s="470"/>
      <c r="Z12" s="470"/>
      <c r="AA12" s="470"/>
      <c r="AB12" s="470"/>
    </row>
    <row r="13" spans="1:28" ht="12.95" customHeight="1">
      <c r="B13" s="465" t="s">
        <v>5</v>
      </c>
      <c r="C13" s="465"/>
      <c r="D13" s="465"/>
      <c r="E13" s="465" t="s">
        <v>628</v>
      </c>
      <c r="F13" s="465"/>
      <c r="G13" s="465"/>
      <c r="H13" s="465"/>
      <c r="I13" s="465"/>
      <c r="J13" s="465"/>
      <c r="K13" s="360">
        <v>18674687.52</v>
      </c>
      <c r="L13" s="361">
        <v>-1480339.78</v>
      </c>
      <c r="M13" s="360">
        <v>17194347.739999998</v>
      </c>
      <c r="N13" s="360">
        <v>17194347.739999998</v>
      </c>
      <c r="O13" s="360">
        <v>17194347.739999998</v>
      </c>
      <c r="P13" s="466">
        <v>17194347.739999998</v>
      </c>
      <c r="Q13" s="466"/>
      <c r="R13" s="466">
        <v>17194347.739999998</v>
      </c>
      <c r="S13" s="466"/>
      <c r="T13" s="466"/>
      <c r="U13" s="466"/>
      <c r="V13" s="466"/>
      <c r="W13" s="466"/>
      <c r="X13" s="466">
        <v>0</v>
      </c>
      <c r="Y13" s="466"/>
      <c r="Z13" s="466"/>
      <c r="AA13" s="466"/>
      <c r="AB13" s="466"/>
    </row>
    <row r="14" spans="1:28" ht="12.95" customHeight="1">
      <c r="B14" s="465" t="s">
        <v>7</v>
      </c>
      <c r="C14" s="465"/>
      <c r="D14" s="465"/>
      <c r="E14" s="465" t="s">
        <v>629</v>
      </c>
      <c r="F14" s="465"/>
      <c r="G14" s="465"/>
      <c r="H14" s="465"/>
      <c r="I14" s="465"/>
      <c r="J14" s="465"/>
      <c r="K14" s="360">
        <v>18674687.52</v>
      </c>
      <c r="L14" s="361">
        <v>-1480339.78</v>
      </c>
      <c r="M14" s="360">
        <v>17194347.739999998</v>
      </c>
      <c r="N14" s="360">
        <v>17194347.739999998</v>
      </c>
      <c r="O14" s="360">
        <v>17194347.739999998</v>
      </c>
      <c r="P14" s="466">
        <v>17194347.739999998</v>
      </c>
      <c r="Q14" s="466"/>
      <c r="R14" s="466">
        <v>17194347.739999998</v>
      </c>
      <c r="S14" s="466"/>
      <c r="T14" s="466"/>
      <c r="U14" s="466"/>
      <c r="V14" s="466"/>
      <c r="W14" s="466"/>
      <c r="X14" s="466">
        <v>0</v>
      </c>
      <c r="Y14" s="466"/>
      <c r="Z14" s="466"/>
      <c r="AA14" s="466"/>
      <c r="AB14" s="466"/>
    </row>
    <row r="15" spans="1:28" ht="12.95" customHeight="1">
      <c r="B15" s="469" t="s">
        <v>9</v>
      </c>
      <c r="C15" s="469"/>
      <c r="D15" s="469"/>
      <c r="E15" s="469" t="s">
        <v>10</v>
      </c>
      <c r="F15" s="469"/>
      <c r="G15" s="469"/>
      <c r="H15" s="469"/>
      <c r="I15" s="469"/>
      <c r="J15" s="469"/>
      <c r="K15" s="358">
        <v>2483905.4500000002</v>
      </c>
      <c r="L15" s="358">
        <v>885705.42</v>
      </c>
      <c r="M15" s="358">
        <v>3369610.87</v>
      </c>
      <c r="N15" s="358">
        <v>3369610.87</v>
      </c>
      <c r="O15" s="358">
        <v>3369610.87</v>
      </c>
      <c r="P15" s="470">
        <v>3369610.87</v>
      </c>
      <c r="Q15" s="470"/>
      <c r="R15" s="470">
        <v>3369610.87</v>
      </c>
      <c r="S15" s="470"/>
      <c r="T15" s="470"/>
      <c r="U15" s="470"/>
      <c r="V15" s="470"/>
      <c r="W15" s="470"/>
      <c r="X15" s="470">
        <v>0</v>
      </c>
      <c r="Y15" s="470"/>
      <c r="Z15" s="470"/>
      <c r="AA15" s="470"/>
      <c r="AB15" s="470"/>
    </row>
    <row r="16" spans="1:28" ht="12.95" customHeight="1">
      <c r="B16" s="465" t="s">
        <v>11</v>
      </c>
      <c r="C16" s="465"/>
      <c r="D16" s="465"/>
      <c r="E16" s="465" t="s">
        <v>630</v>
      </c>
      <c r="F16" s="465"/>
      <c r="G16" s="465"/>
      <c r="H16" s="465"/>
      <c r="I16" s="465"/>
      <c r="J16" s="465"/>
      <c r="K16" s="360">
        <v>1894662.25</v>
      </c>
      <c r="L16" s="360">
        <v>154425.4</v>
      </c>
      <c r="M16" s="360">
        <v>2049087.65</v>
      </c>
      <c r="N16" s="360">
        <v>2049087.65</v>
      </c>
      <c r="O16" s="360">
        <v>2049087.65</v>
      </c>
      <c r="P16" s="466">
        <v>2049087.65</v>
      </c>
      <c r="Q16" s="466"/>
      <c r="R16" s="466">
        <v>2049087.65</v>
      </c>
      <c r="S16" s="466"/>
      <c r="T16" s="466"/>
      <c r="U16" s="466"/>
      <c r="V16" s="466"/>
      <c r="W16" s="466"/>
      <c r="X16" s="466">
        <v>0</v>
      </c>
      <c r="Y16" s="466"/>
      <c r="Z16" s="466"/>
      <c r="AA16" s="466"/>
      <c r="AB16" s="466"/>
    </row>
    <row r="17" spans="2:28" ht="12.95" customHeight="1">
      <c r="B17" s="465" t="s">
        <v>13</v>
      </c>
      <c r="C17" s="465"/>
      <c r="D17" s="465"/>
      <c r="E17" s="465" t="s">
        <v>473</v>
      </c>
      <c r="F17" s="465"/>
      <c r="G17" s="465"/>
      <c r="H17" s="465"/>
      <c r="I17" s="465"/>
      <c r="J17" s="465"/>
      <c r="K17" s="360">
        <v>26901.37</v>
      </c>
      <c r="L17" s="360">
        <v>19783.72</v>
      </c>
      <c r="M17" s="360">
        <v>46685.09</v>
      </c>
      <c r="N17" s="360">
        <v>46685.09</v>
      </c>
      <c r="O17" s="360">
        <v>46685.09</v>
      </c>
      <c r="P17" s="466">
        <v>46685.09</v>
      </c>
      <c r="Q17" s="466"/>
      <c r="R17" s="466">
        <v>46685.09</v>
      </c>
      <c r="S17" s="466"/>
      <c r="T17" s="466"/>
      <c r="U17" s="466"/>
      <c r="V17" s="466"/>
      <c r="W17" s="466"/>
      <c r="X17" s="466">
        <v>0</v>
      </c>
      <c r="Y17" s="466"/>
      <c r="Z17" s="466"/>
      <c r="AA17" s="466"/>
      <c r="AB17" s="466"/>
    </row>
    <row r="18" spans="2:28" ht="12.95" customHeight="1">
      <c r="B18" s="465" t="s">
        <v>15</v>
      </c>
      <c r="C18" s="465"/>
      <c r="D18" s="465"/>
      <c r="E18" s="465" t="s">
        <v>631</v>
      </c>
      <c r="F18" s="465"/>
      <c r="G18" s="465"/>
      <c r="H18" s="465"/>
      <c r="I18" s="465"/>
      <c r="J18" s="465"/>
      <c r="K18" s="360">
        <v>1867760.88</v>
      </c>
      <c r="L18" s="360">
        <v>134641.68</v>
      </c>
      <c r="M18" s="360">
        <v>2002402.56</v>
      </c>
      <c r="N18" s="360">
        <v>2002402.56</v>
      </c>
      <c r="O18" s="360">
        <v>2002402.56</v>
      </c>
      <c r="P18" s="466">
        <v>2002402.56</v>
      </c>
      <c r="Q18" s="466"/>
      <c r="R18" s="466">
        <v>2002402.56</v>
      </c>
      <c r="S18" s="466"/>
      <c r="T18" s="466"/>
      <c r="U18" s="466"/>
      <c r="V18" s="466"/>
      <c r="W18" s="466"/>
      <c r="X18" s="466">
        <v>0</v>
      </c>
      <c r="Y18" s="466"/>
      <c r="Z18" s="466"/>
      <c r="AA18" s="466"/>
      <c r="AB18" s="466"/>
    </row>
    <row r="19" spans="2:28" ht="12.95" customHeight="1">
      <c r="B19" s="465" t="s">
        <v>17</v>
      </c>
      <c r="C19" s="465"/>
      <c r="D19" s="465"/>
      <c r="E19" s="465" t="s">
        <v>632</v>
      </c>
      <c r="F19" s="465"/>
      <c r="G19" s="465"/>
      <c r="H19" s="465"/>
      <c r="I19" s="465"/>
      <c r="J19" s="465"/>
      <c r="K19" s="360">
        <v>589243.19999999995</v>
      </c>
      <c r="L19" s="360">
        <v>731280.02</v>
      </c>
      <c r="M19" s="360">
        <v>1320523.22</v>
      </c>
      <c r="N19" s="360">
        <v>1320523.22</v>
      </c>
      <c r="O19" s="360">
        <v>1320523.22</v>
      </c>
      <c r="P19" s="466">
        <v>1320523.22</v>
      </c>
      <c r="Q19" s="466"/>
      <c r="R19" s="466">
        <v>1320523.22</v>
      </c>
      <c r="S19" s="466"/>
      <c r="T19" s="466"/>
      <c r="U19" s="466"/>
      <c r="V19" s="466"/>
      <c r="W19" s="466"/>
      <c r="X19" s="466">
        <v>0</v>
      </c>
      <c r="Y19" s="466"/>
      <c r="Z19" s="466"/>
      <c r="AA19" s="466"/>
      <c r="AB19" s="466"/>
    </row>
    <row r="20" spans="2:28" ht="12.95" customHeight="1">
      <c r="B20" s="465" t="s">
        <v>19</v>
      </c>
      <c r="C20" s="465"/>
      <c r="D20" s="465"/>
      <c r="E20" s="465" t="s">
        <v>633</v>
      </c>
      <c r="F20" s="465"/>
      <c r="G20" s="465"/>
      <c r="H20" s="465"/>
      <c r="I20" s="465"/>
      <c r="J20" s="465"/>
      <c r="K20" s="360">
        <v>589243.19999999995</v>
      </c>
      <c r="L20" s="360">
        <v>731280.02</v>
      </c>
      <c r="M20" s="360">
        <v>1320523.22</v>
      </c>
      <c r="N20" s="360">
        <v>1320523.22</v>
      </c>
      <c r="O20" s="360">
        <v>1320523.22</v>
      </c>
      <c r="P20" s="466">
        <v>1320523.22</v>
      </c>
      <c r="Q20" s="466"/>
      <c r="R20" s="466">
        <v>1320523.22</v>
      </c>
      <c r="S20" s="466"/>
      <c r="T20" s="466"/>
      <c r="U20" s="466"/>
      <c r="V20" s="466"/>
      <c r="W20" s="466"/>
      <c r="X20" s="466">
        <v>0</v>
      </c>
      <c r="Y20" s="466"/>
      <c r="Z20" s="466"/>
      <c r="AA20" s="466"/>
      <c r="AB20" s="466"/>
    </row>
    <row r="21" spans="2:28" ht="12.95" customHeight="1">
      <c r="B21" s="469" t="s">
        <v>21</v>
      </c>
      <c r="C21" s="469"/>
      <c r="D21" s="469"/>
      <c r="E21" s="469" t="s">
        <v>22</v>
      </c>
      <c r="F21" s="469"/>
      <c r="G21" s="469"/>
      <c r="H21" s="469"/>
      <c r="I21" s="469"/>
      <c r="J21" s="469"/>
      <c r="K21" s="358">
        <v>0</v>
      </c>
      <c r="L21" s="358">
        <v>223516.98</v>
      </c>
      <c r="M21" s="358">
        <v>223516.98</v>
      </c>
      <c r="N21" s="358">
        <v>223516.98</v>
      </c>
      <c r="O21" s="358">
        <v>223516.98</v>
      </c>
      <c r="P21" s="470">
        <v>223516.98</v>
      </c>
      <c r="Q21" s="470"/>
      <c r="R21" s="470">
        <v>223516.98</v>
      </c>
      <c r="S21" s="470"/>
      <c r="T21" s="470"/>
      <c r="U21" s="470"/>
      <c r="V21" s="470"/>
      <c r="W21" s="470"/>
      <c r="X21" s="470">
        <v>0</v>
      </c>
      <c r="Y21" s="470"/>
      <c r="Z21" s="470"/>
      <c r="AA21" s="470"/>
      <c r="AB21" s="470"/>
    </row>
    <row r="22" spans="2:28" ht="12.95" customHeight="1">
      <c r="B22" s="465" t="s">
        <v>23</v>
      </c>
      <c r="C22" s="465"/>
      <c r="D22" s="465"/>
      <c r="E22" s="465" t="s">
        <v>634</v>
      </c>
      <c r="F22" s="465"/>
      <c r="G22" s="465"/>
      <c r="H22" s="465"/>
      <c r="I22" s="465"/>
      <c r="J22" s="465"/>
      <c r="K22" s="360">
        <v>0</v>
      </c>
      <c r="L22" s="360">
        <v>223516.98</v>
      </c>
      <c r="M22" s="360">
        <v>223516.98</v>
      </c>
      <c r="N22" s="360">
        <v>223516.98</v>
      </c>
      <c r="O22" s="360">
        <v>223516.98</v>
      </c>
      <c r="P22" s="466">
        <v>223516.98</v>
      </c>
      <c r="Q22" s="466"/>
      <c r="R22" s="466">
        <v>223516.98</v>
      </c>
      <c r="S22" s="466"/>
      <c r="T22" s="466"/>
      <c r="U22" s="466"/>
      <c r="V22" s="466"/>
      <c r="W22" s="466"/>
      <c r="X22" s="466">
        <v>0</v>
      </c>
      <c r="Y22" s="466"/>
      <c r="Z22" s="466"/>
      <c r="AA22" s="466"/>
      <c r="AB22" s="466"/>
    </row>
    <row r="23" spans="2:28" ht="12.95" customHeight="1">
      <c r="B23" s="465" t="s">
        <v>25</v>
      </c>
      <c r="C23" s="465"/>
      <c r="D23" s="465"/>
      <c r="E23" s="465" t="s">
        <v>635</v>
      </c>
      <c r="F23" s="465"/>
      <c r="G23" s="465"/>
      <c r="H23" s="465"/>
      <c r="I23" s="465"/>
      <c r="J23" s="465"/>
      <c r="K23" s="360">
        <v>0</v>
      </c>
      <c r="L23" s="360">
        <v>158322.18</v>
      </c>
      <c r="M23" s="360">
        <v>158322.18</v>
      </c>
      <c r="N23" s="360">
        <v>158322.18</v>
      </c>
      <c r="O23" s="360">
        <v>158322.18</v>
      </c>
      <c r="P23" s="466">
        <v>158322.18</v>
      </c>
      <c r="Q23" s="466"/>
      <c r="R23" s="466">
        <v>158322.18</v>
      </c>
      <c r="S23" s="466"/>
      <c r="T23" s="466"/>
      <c r="U23" s="466"/>
      <c r="V23" s="466"/>
      <c r="W23" s="466"/>
      <c r="X23" s="466">
        <v>0</v>
      </c>
      <c r="Y23" s="466"/>
      <c r="Z23" s="466"/>
      <c r="AA23" s="466"/>
      <c r="AB23" s="466"/>
    </row>
    <row r="24" spans="2:28" ht="12.95" customHeight="1">
      <c r="B24" s="465" t="s">
        <v>636</v>
      </c>
      <c r="C24" s="465"/>
      <c r="D24" s="465"/>
      <c r="E24" s="465" t="s">
        <v>637</v>
      </c>
      <c r="F24" s="465"/>
      <c r="G24" s="465"/>
      <c r="H24" s="465"/>
      <c r="I24" s="465"/>
      <c r="J24" s="465"/>
      <c r="K24" s="360">
        <v>0</v>
      </c>
      <c r="L24" s="360">
        <v>65194.8</v>
      </c>
      <c r="M24" s="360">
        <v>65194.8</v>
      </c>
      <c r="N24" s="360">
        <v>65194.8</v>
      </c>
      <c r="O24" s="360">
        <v>65194.8</v>
      </c>
      <c r="P24" s="466">
        <v>65194.8</v>
      </c>
      <c r="Q24" s="466"/>
      <c r="R24" s="466">
        <v>65194.8</v>
      </c>
      <c r="S24" s="466"/>
      <c r="T24" s="466"/>
      <c r="U24" s="466"/>
      <c r="V24" s="466"/>
      <c r="W24" s="466"/>
      <c r="X24" s="466">
        <v>0</v>
      </c>
      <c r="Y24" s="466"/>
      <c r="Z24" s="466"/>
      <c r="AA24" s="466"/>
      <c r="AB24" s="466"/>
    </row>
    <row r="25" spans="2:28" ht="12.95" customHeight="1">
      <c r="B25" s="469" t="s">
        <v>27</v>
      </c>
      <c r="C25" s="469"/>
      <c r="D25" s="469"/>
      <c r="E25" s="469" t="s">
        <v>28</v>
      </c>
      <c r="F25" s="469"/>
      <c r="G25" s="469"/>
      <c r="H25" s="469"/>
      <c r="I25" s="469"/>
      <c r="J25" s="469"/>
      <c r="K25" s="358">
        <v>400000</v>
      </c>
      <c r="L25" s="359">
        <v>-399400</v>
      </c>
      <c r="M25" s="358">
        <v>600</v>
      </c>
      <c r="N25" s="358">
        <v>600</v>
      </c>
      <c r="O25" s="358">
        <v>600</v>
      </c>
      <c r="P25" s="470">
        <v>600</v>
      </c>
      <c r="Q25" s="470"/>
      <c r="R25" s="470">
        <v>600</v>
      </c>
      <c r="S25" s="470"/>
      <c r="T25" s="470"/>
      <c r="U25" s="470"/>
      <c r="V25" s="470"/>
      <c r="W25" s="470"/>
      <c r="X25" s="470">
        <v>0</v>
      </c>
      <c r="Y25" s="470"/>
      <c r="Z25" s="470"/>
      <c r="AA25" s="470"/>
      <c r="AB25" s="470"/>
    </row>
    <row r="26" spans="2:28" ht="12.95" customHeight="1">
      <c r="B26" s="465" t="s">
        <v>29</v>
      </c>
      <c r="C26" s="465"/>
      <c r="D26" s="465"/>
      <c r="E26" s="465" t="s">
        <v>638</v>
      </c>
      <c r="F26" s="465"/>
      <c r="G26" s="465"/>
      <c r="H26" s="465"/>
      <c r="I26" s="465"/>
      <c r="J26" s="465"/>
      <c r="K26" s="360">
        <v>345000</v>
      </c>
      <c r="L26" s="361">
        <v>-345000</v>
      </c>
      <c r="M26" s="360">
        <v>0</v>
      </c>
      <c r="N26" s="360">
        <v>0</v>
      </c>
      <c r="O26" s="360">
        <v>0</v>
      </c>
      <c r="P26" s="466">
        <v>0</v>
      </c>
      <c r="Q26" s="466"/>
      <c r="R26" s="466">
        <v>0</v>
      </c>
      <c r="S26" s="466"/>
      <c r="T26" s="466"/>
      <c r="U26" s="466"/>
      <c r="V26" s="466"/>
      <c r="W26" s="466"/>
      <c r="X26" s="466">
        <v>0</v>
      </c>
      <c r="Y26" s="466"/>
      <c r="Z26" s="466"/>
      <c r="AA26" s="466"/>
      <c r="AB26" s="466"/>
    </row>
    <row r="27" spans="2:28" ht="12.95" customHeight="1">
      <c r="B27" s="465" t="s">
        <v>31</v>
      </c>
      <c r="C27" s="465"/>
      <c r="D27" s="465"/>
      <c r="E27" s="465" t="s">
        <v>639</v>
      </c>
      <c r="F27" s="465"/>
      <c r="G27" s="465"/>
      <c r="H27" s="465"/>
      <c r="I27" s="465"/>
      <c r="J27" s="465"/>
      <c r="K27" s="360">
        <v>345000</v>
      </c>
      <c r="L27" s="361">
        <v>-345000</v>
      </c>
      <c r="M27" s="360">
        <v>0</v>
      </c>
      <c r="N27" s="360">
        <v>0</v>
      </c>
      <c r="O27" s="360">
        <v>0</v>
      </c>
      <c r="P27" s="466">
        <v>0</v>
      </c>
      <c r="Q27" s="466"/>
      <c r="R27" s="466">
        <v>0</v>
      </c>
      <c r="S27" s="466"/>
      <c r="T27" s="466"/>
      <c r="U27" s="466"/>
      <c r="V27" s="466"/>
      <c r="W27" s="466"/>
      <c r="X27" s="466">
        <v>0</v>
      </c>
      <c r="Y27" s="466"/>
      <c r="Z27" s="466"/>
      <c r="AA27" s="466"/>
      <c r="AB27" s="466"/>
    </row>
    <row r="28" spans="2:28" ht="12.95" customHeight="1">
      <c r="B28" s="465" t="s">
        <v>640</v>
      </c>
      <c r="C28" s="465"/>
      <c r="D28" s="465"/>
      <c r="E28" s="465" t="s">
        <v>641</v>
      </c>
      <c r="F28" s="465"/>
      <c r="G28" s="465"/>
      <c r="H28" s="465"/>
      <c r="I28" s="465"/>
      <c r="J28" s="465"/>
      <c r="K28" s="360">
        <v>0</v>
      </c>
      <c r="L28" s="360">
        <v>600</v>
      </c>
      <c r="M28" s="360">
        <v>600</v>
      </c>
      <c r="N28" s="360">
        <v>600</v>
      </c>
      <c r="O28" s="360">
        <v>600</v>
      </c>
      <c r="P28" s="466">
        <v>600</v>
      </c>
      <c r="Q28" s="466"/>
      <c r="R28" s="466">
        <v>600</v>
      </c>
      <c r="S28" s="466"/>
      <c r="T28" s="466"/>
      <c r="U28" s="466"/>
      <c r="V28" s="466"/>
      <c r="W28" s="466"/>
      <c r="X28" s="466">
        <v>0</v>
      </c>
      <c r="Y28" s="466"/>
      <c r="Z28" s="466"/>
      <c r="AA28" s="466"/>
      <c r="AB28" s="466"/>
    </row>
    <row r="29" spans="2:28" ht="12.95" customHeight="1">
      <c r="B29" s="465" t="s">
        <v>642</v>
      </c>
      <c r="C29" s="465"/>
      <c r="D29" s="465"/>
      <c r="E29" s="465" t="s">
        <v>641</v>
      </c>
      <c r="F29" s="465"/>
      <c r="G29" s="465"/>
      <c r="H29" s="465"/>
      <c r="I29" s="465"/>
      <c r="J29" s="465"/>
      <c r="K29" s="360">
        <v>0</v>
      </c>
      <c r="L29" s="360">
        <v>600</v>
      </c>
      <c r="M29" s="360">
        <v>600</v>
      </c>
      <c r="N29" s="360">
        <v>600</v>
      </c>
      <c r="O29" s="360">
        <v>600</v>
      </c>
      <c r="P29" s="466">
        <v>600</v>
      </c>
      <c r="Q29" s="466"/>
      <c r="R29" s="466">
        <v>600</v>
      </c>
      <c r="S29" s="466"/>
      <c r="T29" s="466"/>
      <c r="U29" s="466"/>
      <c r="V29" s="466"/>
      <c r="W29" s="466"/>
      <c r="X29" s="466">
        <v>0</v>
      </c>
      <c r="Y29" s="466"/>
      <c r="Z29" s="466"/>
      <c r="AA29" s="466"/>
      <c r="AB29" s="466"/>
    </row>
    <row r="30" spans="2:28" ht="12.95" customHeight="1">
      <c r="B30" s="465" t="s">
        <v>643</v>
      </c>
      <c r="C30" s="465"/>
      <c r="D30" s="465"/>
      <c r="E30" s="465" t="s">
        <v>644</v>
      </c>
      <c r="F30" s="465"/>
      <c r="G30" s="465"/>
      <c r="H30" s="465"/>
      <c r="I30" s="465"/>
      <c r="J30" s="465"/>
      <c r="K30" s="360">
        <v>55000</v>
      </c>
      <c r="L30" s="361">
        <v>-55000</v>
      </c>
      <c r="M30" s="360">
        <v>0</v>
      </c>
      <c r="N30" s="360">
        <v>0</v>
      </c>
      <c r="O30" s="360">
        <v>0</v>
      </c>
      <c r="P30" s="466">
        <v>0</v>
      </c>
      <c r="Q30" s="466"/>
      <c r="R30" s="466">
        <v>0</v>
      </c>
      <c r="S30" s="466"/>
      <c r="T30" s="466"/>
      <c r="U30" s="466"/>
      <c r="V30" s="466"/>
      <c r="W30" s="466"/>
      <c r="X30" s="466">
        <v>0</v>
      </c>
      <c r="Y30" s="466"/>
      <c r="Z30" s="466"/>
      <c r="AA30" s="466"/>
      <c r="AB30" s="466"/>
    </row>
    <row r="31" spans="2:28" ht="12.95" customHeight="1">
      <c r="B31" s="465" t="s">
        <v>645</v>
      </c>
      <c r="C31" s="465"/>
      <c r="D31" s="465"/>
      <c r="E31" s="465" t="s">
        <v>646</v>
      </c>
      <c r="F31" s="465"/>
      <c r="G31" s="465"/>
      <c r="H31" s="465"/>
      <c r="I31" s="465"/>
      <c r="J31" s="465"/>
      <c r="K31" s="360">
        <v>55000</v>
      </c>
      <c r="L31" s="361">
        <v>-55000</v>
      </c>
      <c r="M31" s="360">
        <v>0</v>
      </c>
      <c r="N31" s="360">
        <v>0</v>
      </c>
      <c r="O31" s="360">
        <v>0</v>
      </c>
      <c r="P31" s="466">
        <v>0</v>
      </c>
      <c r="Q31" s="466"/>
      <c r="R31" s="466">
        <v>0</v>
      </c>
      <c r="S31" s="466"/>
      <c r="T31" s="466"/>
      <c r="U31" s="466"/>
      <c r="V31" s="466"/>
      <c r="W31" s="466"/>
      <c r="X31" s="466">
        <v>0</v>
      </c>
      <c r="Y31" s="466"/>
      <c r="Z31" s="466"/>
      <c r="AA31" s="466"/>
      <c r="AB31" s="466"/>
    </row>
    <row r="32" spans="2:28" ht="12.95" customHeight="1">
      <c r="B32" s="469" t="s">
        <v>647</v>
      </c>
      <c r="C32" s="469"/>
      <c r="D32" s="469"/>
      <c r="E32" s="469" t="s">
        <v>648</v>
      </c>
      <c r="F32" s="469"/>
      <c r="G32" s="469"/>
      <c r="H32" s="469"/>
      <c r="I32" s="469"/>
      <c r="J32" s="469"/>
      <c r="K32" s="358">
        <v>0</v>
      </c>
      <c r="L32" s="358">
        <v>44000</v>
      </c>
      <c r="M32" s="358">
        <v>44000</v>
      </c>
      <c r="N32" s="358">
        <v>44000</v>
      </c>
      <c r="O32" s="358">
        <v>44000</v>
      </c>
      <c r="P32" s="470">
        <v>44000</v>
      </c>
      <c r="Q32" s="470"/>
      <c r="R32" s="470">
        <v>44000</v>
      </c>
      <c r="S32" s="470"/>
      <c r="T32" s="470"/>
      <c r="U32" s="470"/>
      <c r="V32" s="470"/>
      <c r="W32" s="470"/>
      <c r="X32" s="470">
        <v>0</v>
      </c>
      <c r="Y32" s="470"/>
      <c r="Z32" s="470"/>
      <c r="AA32" s="470"/>
      <c r="AB32" s="470"/>
    </row>
    <row r="33" spans="1:28" ht="12.95" customHeight="1">
      <c r="B33" s="465" t="s">
        <v>649</v>
      </c>
      <c r="C33" s="465"/>
      <c r="D33" s="465"/>
      <c r="E33" s="465" t="s">
        <v>650</v>
      </c>
      <c r="F33" s="465"/>
      <c r="G33" s="465"/>
      <c r="H33" s="465"/>
      <c r="I33" s="465"/>
      <c r="J33" s="465"/>
      <c r="K33" s="360">
        <v>0</v>
      </c>
      <c r="L33" s="360">
        <v>44000</v>
      </c>
      <c r="M33" s="360">
        <v>44000</v>
      </c>
      <c r="N33" s="360">
        <v>44000</v>
      </c>
      <c r="O33" s="360">
        <v>44000</v>
      </c>
      <c r="P33" s="466">
        <v>44000</v>
      </c>
      <c r="Q33" s="466"/>
      <c r="R33" s="466">
        <v>44000</v>
      </c>
      <c r="S33" s="466"/>
      <c r="T33" s="466"/>
      <c r="U33" s="466"/>
      <c r="V33" s="466"/>
      <c r="W33" s="466"/>
      <c r="X33" s="466">
        <v>0</v>
      </c>
      <c r="Y33" s="466"/>
      <c r="Z33" s="466"/>
      <c r="AA33" s="466"/>
      <c r="AB33" s="466"/>
    </row>
    <row r="34" spans="1:28" ht="12.95" customHeight="1">
      <c r="B34" s="465" t="s">
        <v>651</v>
      </c>
      <c r="C34" s="465"/>
      <c r="D34" s="465"/>
      <c r="E34" s="465" t="s">
        <v>652</v>
      </c>
      <c r="F34" s="465"/>
      <c r="G34" s="465"/>
      <c r="H34" s="465"/>
      <c r="I34" s="465"/>
      <c r="J34" s="465"/>
      <c r="K34" s="360">
        <v>0</v>
      </c>
      <c r="L34" s="360">
        <v>44000</v>
      </c>
      <c r="M34" s="360">
        <v>44000</v>
      </c>
      <c r="N34" s="360">
        <v>44000</v>
      </c>
      <c r="O34" s="360">
        <v>44000</v>
      </c>
      <c r="P34" s="466">
        <v>44000</v>
      </c>
      <c r="Q34" s="466"/>
      <c r="R34" s="466">
        <v>44000</v>
      </c>
      <c r="S34" s="466"/>
      <c r="T34" s="466"/>
      <c r="U34" s="466"/>
      <c r="V34" s="466"/>
      <c r="W34" s="466"/>
      <c r="X34" s="466">
        <v>0</v>
      </c>
      <c r="Y34" s="466"/>
      <c r="Z34" s="466"/>
      <c r="AA34" s="466"/>
      <c r="AB34" s="466"/>
    </row>
    <row r="35" spans="1:28" ht="12.95" customHeight="1">
      <c r="B35" s="471" t="s">
        <v>33</v>
      </c>
      <c r="C35" s="471"/>
      <c r="D35" s="471"/>
      <c r="E35" s="472" t="s">
        <v>34</v>
      </c>
      <c r="F35" s="472"/>
      <c r="G35" s="472"/>
      <c r="H35" s="472"/>
      <c r="I35" s="472"/>
      <c r="J35" s="472"/>
      <c r="K35" s="356">
        <v>4308754.38</v>
      </c>
      <c r="L35" s="356">
        <v>2900348.23</v>
      </c>
      <c r="M35" s="356">
        <v>7209102.6100000003</v>
      </c>
      <c r="N35" s="356">
        <v>7209102.6100000003</v>
      </c>
      <c r="O35" s="356">
        <v>7209102.6100000003</v>
      </c>
      <c r="P35" s="473">
        <v>7209102.6100000003</v>
      </c>
      <c r="Q35" s="473"/>
      <c r="R35" s="473">
        <v>7209102.6100000003</v>
      </c>
      <c r="S35" s="473"/>
      <c r="T35" s="473"/>
      <c r="U35" s="473"/>
      <c r="V35" s="473"/>
      <c r="W35" s="473"/>
      <c r="X35" s="473">
        <v>0</v>
      </c>
      <c r="Y35" s="473"/>
      <c r="Z35" s="473"/>
      <c r="AA35" s="473"/>
      <c r="AB35" s="473"/>
    </row>
    <row r="36" spans="1:28" ht="12.95" customHeight="1">
      <c r="B36" s="469" t="s">
        <v>35</v>
      </c>
      <c r="C36" s="469"/>
      <c r="D36" s="469"/>
      <c r="E36" s="469" t="s">
        <v>36</v>
      </c>
      <c r="F36" s="469"/>
      <c r="G36" s="469"/>
      <c r="H36" s="469"/>
      <c r="I36" s="469"/>
      <c r="J36" s="469"/>
      <c r="K36" s="358">
        <v>1525106.22</v>
      </c>
      <c r="L36" s="358">
        <v>395010.35</v>
      </c>
      <c r="M36" s="358">
        <v>1920116.57</v>
      </c>
      <c r="N36" s="358">
        <v>1920116.57</v>
      </c>
      <c r="O36" s="358">
        <v>1920116.57</v>
      </c>
      <c r="P36" s="470">
        <v>1920116.57</v>
      </c>
      <c r="Q36" s="470"/>
      <c r="R36" s="470">
        <v>1920116.57</v>
      </c>
      <c r="S36" s="470"/>
      <c r="T36" s="470"/>
      <c r="U36" s="470"/>
      <c r="V36" s="470"/>
      <c r="W36" s="470"/>
      <c r="X36" s="470">
        <v>0</v>
      </c>
      <c r="Y36" s="470"/>
      <c r="Z36" s="470"/>
      <c r="AA36" s="470"/>
      <c r="AB36" s="470"/>
    </row>
    <row r="37" spans="1:28" ht="12.95" customHeight="1">
      <c r="B37" s="465" t="s">
        <v>37</v>
      </c>
      <c r="C37" s="465"/>
      <c r="D37" s="465"/>
      <c r="E37" s="465" t="s">
        <v>653</v>
      </c>
      <c r="F37" s="465"/>
      <c r="G37" s="465"/>
      <c r="H37" s="465"/>
      <c r="I37" s="465"/>
      <c r="J37" s="465"/>
      <c r="K37" s="360">
        <v>1009968.02</v>
      </c>
      <c r="L37" s="361">
        <v>-67473.320000000007</v>
      </c>
      <c r="M37" s="360">
        <v>942494.7</v>
      </c>
      <c r="N37" s="360">
        <v>942494.7</v>
      </c>
      <c r="O37" s="360">
        <v>942494.7</v>
      </c>
      <c r="P37" s="466">
        <v>942494.7</v>
      </c>
      <c r="Q37" s="466"/>
      <c r="R37" s="466">
        <v>942494.7</v>
      </c>
      <c r="S37" s="466"/>
      <c r="T37" s="466"/>
      <c r="U37" s="466"/>
      <c r="V37" s="466"/>
      <c r="W37" s="466"/>
      <c r="X37" s="466">
        <v>0</v>
      </c>
      <c r="Y37" s="466"/>
      <c r="Z37" s="466"/>
      <c r="AA37" s="466"/>
      <c r="AB37" s="466"/>
    </row>
    <row r="38" spans="1:28" ht="12.95" customHeight="1">
      <c r="B38" s="465" t="s">
        <v>39</v>
      </c>
      <c r="C38" s="465"/>
      <c r="D38" s="465"/>
      <c r="E38" s="465" t="s">
        <v>654</v>
      </c>
      <c r="F38" s="465"/>
      <c r="G38" s="465"/>
      <c r="H38" s="465"/>
      <c r="I38" s="465"/>
      <c r="J38" s="465"/>
      <c r="K38" s="360">
        <v>27500</v>
      </c>
      <c r="L38" s="360">
        <v>3059</v>
      </c>
      <c r="M38" s="360">
        <v>30559</v>
      </c>
      <c r="N38" s="360">
        <v>30559</v>
      </c>
      <c r="O38" s="360">
        <v>30559</v>
      </c>
      <c r="P38" s="466">
        <v>30559</v>
      </c>
      <c r="Q38" s="466"/>
      <c r="R38" s="466">
        <v>30559</v>
      </c>
      <c r="S38" s="466"/>
      <c r="T38" s="466"/>
      <c r="U38" s="466"/>
      <c r="V38" s="466"/>
      <c r="W38" s="466"/>
      <c r="X38" s="466">
        <v>0</v>
      </c>
      <c r="Y38" s="466"/>
      <c r="Z38" s="466"/>
      <c r="AA38" s="466"/>
      <c r="AB38" s="466"/>
    </row>
    <row r="39" spans="1:28" ht="12.95" customHeight="1">
      <c r="B39" s="465" t="s">
        <v>41</v>
      </c>
      <c r="C39" s="465"/>
      <c r="D39" s="465"/>
      <c r="E39" s="465" t="s">
        <v>655</v>
      </c>
      <c r="F39" s="465"/>
      <c r="G39" s="465"/>
      <c r="H39" s="465"/>
      <c r="I39" s="465"/>
      <c r="J39" s="465"/>
      <c r="K39" s="360">
        <v>982468.02</v>
      </c>
      <c r="L39" s="361">
        <v>-71939.759999999995</v>
      </c>
      <c r="M39" s="360">
        <v>910528.26</v>
      </c>
      <c r="N39" s="360">
        <v>910528.26</v>
      </c>
      <c r="O39" s="360">
        <v>910528.26</v>
      </c>
      <c r="P39" s="466">
        <v>910528.26</v>
      </c>
      <c r="Q39" s="466"/>
      <c r="R39" s="466">
        <v>910528.26</v>
      </c>
      <c r="S39" s="466"/>
      <c r="T39" s="466"/>
      <c r="U39" s="466"/>
      <c r="V39" s="466"/>
      <c r="W39" s="466"/>
      <c r="X39" s="466">
        <v>0</v>
      </c>
      <c r="Y39" s="466"/>
      <c r="Z39" s="466"/>
      <c r="AA39" s="466"/>
      <c r="AB39" s="466"/>
    </row>
    <row r="40" spans="1:28" ht="12.95" customHeight="1">
      <c r="B40" s="465" t="s">
        <v>656</v>
      </c>
      <c r="C40" s="465"/>
      <c r="D40" s="465"/>
      <c r="E40" s="465" t="s">
        <v>657</v>
      </c>
      <c r="F40" s="465"/>
      <c r="G40" s="465"/>
      <c r="H40" s="465"/>
      <c r="I40" s="465"/>
      <c r="J40" s="465"/>
      <c r="K40" s="360">
        <v>0</v>
      </c>
      <c r="L40" s="360">
        <v>607.04</v>
      </c>
      <c r="M40" s="360">
        <v>607.04</v>
      </c>
      <c r="N40" s="360">
        <v>607.04</v>
      </c>
      <c r="O40" s="360">
        <v>607.04</v>
      </c>
      <c r="P40" s="466">
        <v>607.04</v>
      </c>
      <c r="Q40" s="466"/>
      <c r="R40" s="466">
        <v>607.04</v>
      </c>
      <c r="S40" s="466"/>
      <c r="T40" s="466"/>
      <c r="U40" s="466"/>
      <c r="V40" s="466"/>
      <c r="W40" s="466"/>
      <c r="X40" s="466">
        <v>0</v>
      </c>
      <c r="Y40" s="466"/>
      <c r="Z40" s="466"/>
      <c r="AA40" s="466"/>
      <c r="AB40" s="466"/>
    </row>
    <row r="41" spans="1:28" ht="12.95" customHeight="1">
      <c r="B41" s="465" t="s">
        <v>43</v>
      </c>
      <c r="C41" s="465"/>
      <c r="D41" s="465"/>
      <c r="E41" s="465" t="s">
        <v>658</v>
      </c>
      <c r="F41" s="465"/>
      <c r="G41" s="465"/>
      <c r="H41" s="465"/>
      <c r="I41" s="465"/>
      <c r="J41" s="465"/>
      <c r="K41" s="360">
        <v>0</v>
      </c>
      <c r="L41" s="360">
        <v>800.4</v>
      </c>
      <c r="M41" s="360">
        <v>800.4</v>
      </c>
      <c r="N41" s="360">
        <v>800.4</v>
      </c>
      <c r="O41" s="360">
        <v>800.4</v>
      </c>
      <c r="P41" s="466">
        <v>800.4</v>
      </c>
      <c r="Q41" s="466"/>
      <c r="R41" s="466">
        <v>800.4</v>
      </c>
      <c r="S41" s="466"/>
      <c r="T41" s="466"/>
      <c r="U41" s="466"/>
      <c r="V41" s="466"/>
      <c r="W41" s="466"/>
      <c r="X41" s="466">
        <v>0</v>
      </c>
      <c r="Y41" s="466"/>
      <c r="Z41" s="466"/>
      <c r="AA41" s="466"/>
      <c r="AB41" s="466"/>
    </row>
    <row r="42" spans="1:28" ht="12.95" customHeight="1">
      <c r="B42" s="465" t="s">
        <v>45</v>
      </c>
      <c r="C42" s="465"/>
      <c r="D42" s="465"/>
      <c r="E42" s="465" t="s">
        <v>659</v>
      </c>
      <c r="F42" s="465"/>
      <c r="G42" s="465"/>
      <c r="H42" s="465"/>
      <c r="I42" s="465"/>
      <c r="J42" s="465"/>
      <c r="K42" s="360">
        <v>178038.2</v>
      </c>
      <c r="L42" s="361">
        <v>-161588.28</v>
      </c>
      <c r="M42" s="360">
        <v>16449.919999999998</v>
      </c>
      <c r="N42" s="360">
        <v>16449.919999999998</v>
      </c>
      <c r="O42" s="360">
        <v>16449.919999999998</v>
      </c>
      <c r="P42" s="466">
        <v>16449.919999999998</v>
      </c>
      <c r="Q42" s="466"/>
      <c r="R42" s="466">
        <v>16449.919999999998</v>
      </c>
      <c r="S42" s="466"/>
      <c r="T42" s="466"/>
      <c r="U42" s="466"/>
      <c r="V42" s="466"/>
      <c r="W42" s="466"/>
      <c r="X42" s="466">
        <v>0</v>
      </c>
      <c r="Y42" s="466"/>
      <c r="Z42" s="466"/>
      <c r="AA42" s="466"/>
      <c r="AB42" s="466"/>
    </row>
    <row r="43" spans="1:28" ht="12.95" customHeight="1">
      <c r="B43" s="465" t="s">
        <v>47</v>
      </c>
      <c r="C43" s="465"/>
      <c r="D43" s="465"/>
      <c r="E43" s="465" t="s">
        <v>660</v>
      </c>
      <c r="F43" s="465"/>
      <c r="G43" s="465"/>
      <c r="H43" s="465"/>
      <c r="I43" s="465"/>
      <c r="J43" s="465"/>
      <c r="K43" s="360">
        <v>178038.2</v>
      </c>
      <c r="L43" s="361">
        <v>-161588.28</v>
      </c>
      <c r="M43" s="360">
        <v>16449.919999999998</v>
      </c>
      <c r="N43" s="360">
        <v>16449.919999999998</v>
      </c>
      <c r="O43" s="360">
        <v>16449.919999999998</v>
      </c>
      <c r="P43" s="466">
        <v>16449.919999999998</v>
      </c>
      <c r="Q43" s="466"/>
      <c r="R43" s="466">
        <v>16449.919999999998</v>
      </c>
      <c r="S43" s="466"/>
      <c r="T43" s="466"/>
      <c r="U43" s="466"/>
      <c r="V43" s="466"/>
      <c r="W43" s="466"/>
      <c r="X43" s="466">
        <v>0</v>
      </c>
      <c r="Y43" s="466"/>
      <c r="Z43" s="466"/>
      <c r="AA43" s="466"/>
      <c r="AB43" s="466"/>
    </row>
    <row r="44" spans="1:28" ht="12.95" customHeight="1">
      <c r="B44" s="465" t="s">
        <v>53</v>
      </c>
      <c r="C44" s="465"/>
      <c r="D44" s="465"/>
      <c r="E44" s="465" t="s">
        <v>661</v>
      </c>
      <c r="F44" s="465"/>
      <c r="G44" s="465"/>
      <c r="H44" s="465"/>
      <c r="I44" s="465"/>
      <c r="J44" s="465"/>
      <c r="K44" s="360">
        <v>95000</v>
      </c>
      <c r="L44" s="360">
        <v>545197.26</v>
      </c>
      <c r="M44" s="360">
        <v>640197.26</v>
      </c>
      <c r="N44" s="360">
        <v>640197.26</v>
      </c>
      <c r="O44" s="360">
        <v>640197.26</v>
      </c>
      <c r="P44" s="466">
        <v>640197.26</v>
      </c>
      <c r="Q44" s="466"/>
      <c r="R44" s="466">
        <v>640197.26</v>
      </c>
      <c r="S44" s="466"/>
      <c r="T44" s="466"/>
      <c r="U44" s="466"/>
      <c r="V44" s="466"/>
      <c r="W44" s="466"/>
      <c r="X44" s="466">
        <v>0</v>
      </c>
      <c r="Y44" s="466"/>
      <c r="Z44" s="466"/>
      <c r="AA44" s="466"/>
      <c r="AB44" s="466"/>
    </row>
    <row r="45" spans="1:28" ht="16.899999999999999" customHeight="1"/>
    <row r="46" spans="1:28" ht="14.1" customHeight="1">
      <c r="W46" s="464" t="s">
        <v>662</v>
      </c>
      <c r="X46" s="464"/>
      <c r="Y46" s="464"/>
      <c r="Z46" s="464"/>
      <c r="AA46" s="464"/>
    </row>
    <row r="47" spans="1:28" ht="7.15" customHeight="1">
      <c r="D47" s="482" t="s">
        <v>511</v>
      </c>
      <c r="E47" s="482"/>
      <c r="F47" s="482"/>
      <c r="G47" s="482"/>
      <c r="H47" s="482"/>
      <c r="I47" s="482"/>
      <c r="J47" s="482"/>
      <c r="K47" s="482"/>
      <c r="L47" s="482"/>
      <c r="M47" s="482"/>
      <c r="N47" s="482"/>
      <c r="O47" s="482"/>
      <c r="P47" s="482"/>
      <c r="Q47" s="482"/>
      <c r="R47" s="482"/>
      <c r="S47" s="482"/>
      <c r="T47" s="482"/>
      <c r="U47" s="482"/>
      <c r="V47" s="482"/>
      <c r="W47" s="482"/>
      <c r="X47" s="482"/>
    </row>
    <row r="48" spans="1:28" ht="9.6" customHeight="1">
      <c r="A48" s="483"/>
      <c r="B48" s="483"/>
      <c r="C48" s="483"/>
      <c r="D48" s="483"/>
      <c r="E48" s="483"/>
      <c r="F48" s="483"/>
      <c r="G48" s="483"/>
      <c r="H48" s="482"/>
      <c r="I48" s="482"/>
      <c r="J48" s="482"/>
      <c r="K48" s="482"/>
      <c r="L48" s="482"/>
      <c r="M48" s="482"/>
      <c r="N48" s="482"/>
      <c r="O48" s="482"/>
      <c r="P48" s="482"/>
      <c r="Q48" s="482"/>
      <c r="R48" s="482"/>
      <c r="S48" s="482"/>
      <c r="T48" s="482"/>
      <c r="U48" s="482"/>
      <c r="V48" s="482"/>
      <c r="W48" s="482"/>
      <c r="X48" s="482"/>
    </row>
    <row r="49" spans="1:28" ht="13.35" customHeight="1">
      <c r="A49" s="483"/>
      <c r="B49" s="483"/>
      <c r="C49" s="483"/>
      <c r="D49" s="483"/>
      <c r="E49" s="483"/>
      <c r="F49" s="483"/>
      <c r="G49" s="483"/>
      <c r="H49" s="484" t="s">
        <v>615</v>
      </c>
      <c r="I49" s="484"/>
      <c r="J49" s="484"/>
      <c r="K49" s="484"/>
      <c r="L49" s="484"/>
      <c r="M49" s="484"/>
      <c r="N49" s="484"/>
      <c r="O49" s="484"/>
      <c r="P49" s="484"/>
      <c r="Q49" s="484"/>
      <c r="R49" s="484"/>
      <c r="S49" s="484"/>
      <c r="T49" s="484"/>
    </row>
    <row r="50" spans="1:28" ht="5.25" customHeight="1">
      <c r="A50" s="483"/>
      <c r="B50" s="483"/>
      <c r="C50" s="483"/>
      <c r="D50" s="483"/>
      <c r="E50" s="483"/>
      <c r="F50" s="483"/>
      <c r="G50" s="483"/>
      <c r="H50" s="477" t="s">
        <v>616</v>
      </c>
      <c r="I50" s="477"/>
      <c r="J50" s="477"/>
      <c r="K50" s="477"/>
      <c r="L50" s="477"/>
      <c r="M50" s="477"/>
      <c r="N50" s="477"/>
      <c r="O50" s="477"/>
      <c r="P50" s="477"/>
      <c r="Q50" s="477"/>
      <c r="R50" s="477"/>
      <c r="S50" s="477"/>
    </row>
    <row r="51" spans="1:28" ht="8.1" customHeight="1">
      <c r="C51" s="476" t="s">
        <v>617</v>
      </c>
      <c r="D51" s="476"/>
      <c r="E51" s="476"/>
      <c r="F51" s="476"/>
      <c r="G51" s="476"/>
      <c r="H51" s="476"/>
      <c r="I51" s="476"/>
      <c r="J51" s="477"/>
      <c r="K51" s="477"/>
      <c r="L51" s="477"/>
      <c r="M51" s="477"/>
      <c r="N51" s="477"/>
      <c r="O51" s="477"/>
      <c r="P51" s="477"/>
      <c r="Q51" s="478" t="s">
        <v>618</v>
      </c>
      <c r="R51" s="478"/>
      <c r="S51" s="478"/>
      <c r="T51" s="478"/>
      <c r="U51" s="478"/>
      <c r="V51" s="479" t="s">
        <v>619</v>
      </c>
      <c r="W51" s="479"/>
      <c r="X51" s="479"/>
      <c r="Y51" s="479"/>
      <c r="Z51" s="479"/>
    </row>
    <row r="52" spans="1:28" ht="6" customHeight="1">
      <c r="C52" s="476"/>
      <c r="D52" s="476"/>
      <c r="E52" s="476"/>
      <c r="F52" s="476"/>
      <c r="G52" s="476"/>
      <c r="H52" s="476"/>
      <c r="I52" s="476"/>
      <c r="J52" s="480"/>
      <c r="K52" s="480"/>
      <c r="L52" s="480"/>
      <c r="M52" s="480"/>
      <c r="N52" s="480"/>
      <c r="O52" s="480"/>
      <c r="P52" s="480"/>
      <c r="Q52" s="478"/>
      <c r="R52" s="478"/>
      <c r="S52" s="478"/>
      <c r="T52" s="478"/>
      <c r="U52" s="478"/>
      <c r="V52" s="479"/>
      <c r="W52" s="479"/>
      <c r="X52" s="479"/>
      <c r="Y52" s="479"/>
      <c r="Z52" s="479"/>
    </row>
    <row r="53" spans="1:28" ht="7.35" customHeight="1">
      <c r="C53" s="476" t="s">
        <v>620</v>
      </c>
      <c r="D53" s="476"/>
      <c r="E53" s="476"/>
      <c r="F53" s="476"/>
      <c r="G53" s="481"/>
      <c r="H53" s="481"/>
      <c r="I53" s="481"/>
      <c r="J53" s="481"/>
      <c r="K53" s="481"/>
      <c r="L53" s="481"/>
      <c r="M53" s="481"/>
      <c r="N53" s="481"/>
      <c r="O53" s="481"/>
      <c r="P53" s="481"/>
      <c r="Q53" s="481"/>
      <c r="R53" s="481"/>
      <c r="S53" s="481"/>
      <c r="T53" s="478"/>
      <c r="U53" s="478"/>
      <c r="V53" s="478" t="s">
        <v>621</v>
      </c>
      <c r="W53" s="478"/>
      <c r="X53" s="478"/>
      <c r="Y53" s="478"/>
    </row>
    <row r="54" spans="1:28" ht="6.75" customHeight="1">
      <c r="G54" s="481"/>
      <c r="H54" s="481"/>
      <c r="I54" s="481"/>
      <c r="J54" s="481"/>
      <c r="K54" s="481"/>
      <c r="L54" s="481"/>
      <c r="M54" s="481"/>
      <c r="N54" s="481"/>
      <c r="O54" s="481"/>
      <c r="P54" s="481"/>
      <c r="Q54" s="481"/>
      <c r="R54" s="481"/>
      <c r="S54" s="481"/>
      <c r="T54" s="478"/>
      <c r="U54" s="478"/>
      <c r="V54" s="478"/>
      <c r="W54" s="478"/>
      <c r="X54" s="478"/>
      <c r="Y54" s="478"/>
    </row>
    <row r="55" spans="1:28" ht="29.45" customHeight="1">
      <c r="A55" s="474" t="s">
        <v>496</v>
      </c>
      <c r="B55" s="474"/>
      <c r="C55" s="474"/>
      <c r="D55" s="474"/>
      <c r="E55" s="474"/>
      <c r="F55" s="474"/>
      <c r="G55" s="474"/>
      <c r="H55" s="474"/>
      <c r="K55" s="354" t="s">
        <v>622</v>
      </c>
      <c r="L55" s="355" t="s">
        <v>623</v>
      </c>
      <c r="M55" s="354" t="s">
        <v>624</v>
      </c>
      <c r="N55" s="354" t="s">
        <v>625</v>
      </c>
      <c r="O55" s="354" t="s">
        <v>626</v>
      </c>
      <c r="P55" s="475" t="s">
        <v>627</v>
      </c>
      <c r="Q55" s="475"/>
      <c r="R55" s="475" t="s">
        <v>520</v>
      </c>
      <c r="S55" s="475"/>
      <c r="T55" s="475"/>
      <c r="U55" s="475"/>
      <c r="V55" s="475"/>
      <c r="W55" s="475"/>
      <c r="X55" s="475" t="s">
        <v>516</v>
      </c>
      <c r="Y55" s="475"/>
      <c r="Z55" s="475"/>
      <c r="AA55" s="475"/>
      <c r="AB55" s="475"/>
    </row>
    <row r="56" spans="1:28" ht="9" customHeight="1"/>
    <row r="57" spans="1:28" ht="9.9499999999999993" customHeight="1">
      <c r="B57" s="465" t="s">
        <v>55</v>
      </c>
      <c r="C57" s="465"/>
      <c r="D57" s="465"/>
      <c r="E57" s="465" t="s">
        <v>663</v>
      </c>
      <c r="F57" s="465"/>
      <c r="G57" s="465"/>
      <c r="H57" s="465"/>
      <c r="I57" s="465"/>
      <c r="J57" s="465"/>
      <c r="K57" s="360">
        <v>95000</v>
      </c>
      <c r="L57" s="360">
        <v>545197.26</v>
      </c>
      <c r="M57" s="360">
        <v>640197.26</v>
      </c>
      <c r="N57" s="360">
        <v>640197.26</v>
      </c>
      <c r="O57" s="360">
        <v>640197.26</v>
      </c>
      <c r="P57" s="466">
        <v>640197.26</v>
      </c>
      <c r="Q57" s="466"/>
      <c r="R57" s="466">
        <v>640197.26</v>
      </c>
      <c r="S57" s="466"/>
      <c r="T57" s="466"/>
      <c r="U57" s="466"/>
      <c r="V57" s="466"/>
      <c r="W57" s="466"/>
      <c r="X57" s="466">
        <v>0</v>
      </c>
      <c r="Y57" s="466"/>
      <c r="Z57" s="466"/>
      <c r="AA57" s="466"/>
      <c r="AB57" s="466"/>
    </row>
    <row r="58" spans="1:28" ht="12.95" customHeight="1">
      <c r="B58" s="465" t="s">
        <v>57</v>
      </c>
      <c r="C58" s="465"/>
      <c r="D58" s="465"/>
      <c r="E58" s="465" t="s">
        <v>664</v>
      </c>
      <c r="F58" s="465"/>
      <c r="G58" s="465"/>
      <c r="H58" s="465"/>
      <c r="I58" s="465"/>
      <c r="J58" s="465"/>
      <c r="K58" s="360">
        <v>8600</v>
      </c>
      <c r="L58" s="361">
        <v>-8600</v>
      </c>
      <c r="M58" s="360">
        <v>0</v>
      </c>
      <c r="N58" s="360">
        <v>0</v>
      </c>
      <c r="O58" s="360">
        <v>0</v>
      </c>
      <c r="P58" s="466">
        <v>0</v>
      </c>
      <c r="Q58" s="466"/>
      <c r="R58" s="466">
        <v>0</v>
      </c>
      <c r="S58" s="466"/>
      <c r="T58" s="466"/>
      <c r="U58" s="466"/>
      <c r="V58" s="466"/>
      <c r="W58" s="466"/>
      <c r="X58" s="466">
        <v>0</v>
      </c>
      <c r="Y58" s="466"/>
      <c r="Z58" s="466"/>
      <c r="AA58" s="466"/>
      <c r="AB58" s="466"/>
    </row>
    <row r="59" spans="1:28" ht="12.95" customHeight="1">
      <c r="B59" s="465" t="s">
        <v>59</v>
      </c>
      <c r="C59" s="465"/>
      <c r="D59" s="465"/>
      <c r="E59" s="465" t="s">
        <v>665</v>
      </c>
      <c r="F59" s="465"/>
      <c r="G59" s="465"/>
      <c r="H59" s="465"/>
      <c r="I59" s="465"/>
      <c r="J59" s="465"/>
      <c r="K59" s="360">
        <v>8600</v>
      </c>
      <c r="L59" s="361">
        <v>-8600</v>
      </c>
      <c r="M59" s="360">
        <v>0</v>
      </c>
      <c r="N59" s="360">
        <v>0</v>
      </c>
      <c r="O59" s="360">
        <v>0</v>
      </c>
      <c r="P59" s="466">
        <v>0</v>
      </c>
      <c r="Q59" s="466"/>
      <c r="R59" s="466">
        <v>0</v>
      </c>
      <c r="S59" s="466"/>
      <c r="T59" s="466"/>
      <c r="U59" s="466"/>
      <c r="V59" s="466"/>
      <c r="W59" s="466"/>
      <c r="X59" s="466">
        <v>0</v>
      </c>
      <c r="Y59" s="466"/>
      <c r="Z59" s="466"/>
      <c r="AA59" s="466"/>
      <c r="AB59" s="466"/>
    </row>
    <row r="60" spans="1:28" ht="12.95" customHeight="1">
      <c r="B60" s="465" t="s">
        <v>61</v>
      </c>
      <c r="C60" s="465"/>
      <c r="D60" s="465"/>
      <c r="E60" s="465" t="s">
        <v>666</v>
      </c>
      <c r="F60" s="465"/>
      <c r="G60" s="465"/>
      <c r="H60" s="465"/>
      <c r="I60" s="465"/>
      <c r="J60" s="465"/>
      <c r="K60" s="360">
        <v>233500</v>
      </c>
      <c r="L60" s="360">
        <v>6452.79</v>
      </c>
      <c r="M60" s="360">
        <v>239952.79</v>
      </c>
      <c r="N60" s="360">
        <v>239952.79</v>
      </c>
      <c r="O60" s="360">
        <v>239952.79</v>
      </c>
      <c r="P60" s="466">
        <v>239952.79</v>
      </c>
      <c r="Q60" s="466"/>
      <c r="R60" s="466">
        <v>239952.79</v>
      </c>
      <c r="S60" s="466"/>
      <c r="T60" s="466"/>
      <c r="U60" s="466"/>
      <c r="V60" s="466"/>
      <c r="W60" s="466"/>
      <c r="X60" s="466">
        <v>0</v>
      </c>
      <c r="Y60" s="466"/>
      <c r="Z60" s="466"/>
      <c r="AA60" s="466"/>
      <c r="AB60" s="466"/>
    </row>
    <row r="61" spans="1:28" ht="12.95" customHeight="1">
      <c r="B61" s="465" t="s">
        <v>63</v>
      </c>
      <c r="C61" s="465"/>
      <c r="D61" s="465"/>
      <c r="E61" s="465" t="s">
        <v>667</v>
      </c>
      <c r="F61" s="465"/>
      <c r="G61" s="465"/>
      <c r="H61" s="465"/>
      <c r="I61" s="465"/>
      <c r="J61" s="465"/>
      <c r="K61" s="360">
        <v>233500</v>
      </c>
      <c r="L61" s="360">
        <v>6452.79</v>
      </c>
      <c r="M61" s="360">
        <v>239952.79</v>
      </c>
      <c r="N61" s="360">
        <v>239952.79</v>
      </c>
      <c r="O61" s="360">
        <v>239952.79</v>
      </c>
      <c r="P61" s="466">
        <v>239952.79</v>
      </c>
      <c r="Q61" s="466"/>
      <c r="R61" s="466">
        <v>239952.79</v>
      </c>
      <c r="S61" s="466"/>
      <c r="T61" s="466"/>
      <c r="U61" s="466"/>
      <c r="V61" s="466"/>
      <c r="W61" s="466"/>
      <c r="X61" s="466">
        <v>0</v>
      </c>
      <c r="Y61" s="466"/>
      <c r="Z61" s="466"/>
      <c r="AA61" s="466"/>
      <c r="AB61" s="466"/>
    </row>
    <row r="62" spans="1:28" ht="12.95" customHeight="1">
      <c r="B62" s="465" t="s">
        <v>65</v>
      </c>
      <c r="C62" s="465"/>
      <c r="D62" s="465"/>
      <c r="E62" s="465" t="s">
        <v>668</v>
      </c>
      <c r="F62" s="465"/>
      <c r="G62" s="465"/>
      <c r="H62" s="465"/>
      <c r="I62" s="465"/>
      <c r="J62" s="465"/>
      <c r="K62" s="360">
        <v>0</v>
      </c>
      <c r="L62" s="360">
        <v>81021.899999999994</v>
      </c>
      <c r="M62" s="360">
        <v>81021.899999999994</v>
      </c>
      <c r="N62" s="360">
        <v>81021.899999999994</v>
      </c>
      <c r="O62" s="360">
        <v>81021.899999999994</v>
      </c>
      <c r="P62" s="466">
        <v>81021.899999999994</v>
      </c>
      <c r="Q62" s="466"/>
      <c r="R62" s="466">
        <v>81021.899999999994</v>
      </c>
      <c r="S62" s="466"/>
      <c r="T62" s="466"/>
      <c r="U62" s="466"/>
      <c r="V62" s="466"/>
      <c r="W62" s="466"/>
      <c r="X62" s="466">
        <v>0</v>
      </c>
      <c r="Y62" s="466"/>
      <c r="Z62" s="466"/>
      <c r="AA62" s="466"/>
      <c r="AB62" s="466"/>
    </row>
    <row r="63" spans="1:28" ht="12.95" customHeight="1">
      <c r="B63" s="465" t="s">
        <v>69</v>
      </c>
      <c r="C63" s="465"/>
      <c r="D63" s="465"/>
      <c r="E63" s="465" t="s">
        <v>669</v>
      </c>
      <c r="F63" s="465"/>
      <c r="G63" s="465"/>
      <c r="H63" s="465"/>
      <c r="I63" s="465"/>
      <c r="J63" s="465"/>
      <c r="K63" s="360">
        <v>0</v>
      </c>
      <c r="L63" s="360">
        <v>81021.899999999994</v>
      </c>
      <c r="M63" s="360">
        <v>81021.899999999994</v>
      </c>
      <c r="N63" s="360">
        <v>81021.899999999994</v>
      </c>
      <c r="O63" s="360">
        <v>81021.899999999994</v>
      </c>
      <c r="P63" s="466">
        <v>81021.899999999994</v>
      </c>
      <c r="Q63" s="466"/>
      <c r="R63" s="466">
        <v>81021.899999999994</v>
      </c>
      <c r="S63" s="466"/>
      <c r="T63" s="466"/>
      <c r="U63" s="466"/>
      <c r="V63" s="466"/>
      <c r="W63" s="466"/>
      <c r="X63" s="466">
        <v>0</v>
      </c>
      <c r="Y63" s="466"/>
      <c r="Z63" s="466"/>
      <c r="AA63" s="466"/>
      <c r="AB63" s="466"/>
    </row>
    <row r="64" spans="1:28" ht="12.95" customHeight="1">
      <c r="B64" s="469" t="s">
        <v>71</v>
      </c>
      <c r="C64" s="469"/>
      <c r="D64" s="469"/>
      <c r="E64" s="469" t="s">
        <v>72</v>
      </c>
      <c r="F64" s="469"/>
      <c r="G64" s="469"/>
      <c r="H64" s="469"/>
      <c r="I64" s="469"/>
      <c r="J64" s="469"/>
      <c r="K64" s="358">
        <v>8500</v>
      </c>
      <c r="L64" s="358">
        <v>226500.05</v>
      </c>
      <c r="M64" s="358">
        <v>235000.05</v>
      </c>
      <c r="N64" s="358">
        <v>235000.05</v>
      </c>
      <c r="O64" s="358">
        <v>235000.05</v>
      </c>
      <c r="P64" s="470">
        <v>235000.05</v>
      </c>
      <c r="Q64" s="470"/>
      <c r="R64" s="470">
        <v>235000.05</v>
      </c>
      <c r="S64" s="470"/>
      <c r="T64" s="470"/>
      <c r="U64" s="470"/>
      <c r="V64" s="470"/>
      <c r="W64" s="470"/>
      <c r="X64" s="470">
        <v>0</v>
      </c>
      <c r="Y64" s="470"/>
      <c r="Z64" s="470"/>
      <c r="AA64" s="470"/>
      <c r="AB64" s="470"/>
    </row>
    <row r="65" spans="2:28" ht="12.95" customHeight="1">
      <c r="B65" s="465" t="s">
        <v>73</v>
      </c>
      <c r="C65" s="465"/>
      <c r="D65" s="465"/>
      <c r="E65" s="465" t="s">
        <v>670</v>
      </c>
      <c r="F65" s="465"/>
      <c r="G65" s="465"/>
      <c r="H65" s="465"/>
      <c r="I65" s="465"/>
      <c r="J65" s="465"/>
      <c r="K65" s="360">
        <v>8500</v>
      </c>
      <c r="L65" s="360">
        <v>226500.05</v>
      </c>
      <c r="M65" s="360">
        <v>235000.05</v>
      </c>
      <c r="N65" s="360">
        <v>235000.05</v>
      </c>
      <c r="O65" s="360">
        <v>235000.05</v>
      </c>
      <c r="P65" s="466">
        <v>235000.05</v>
      </c>
      <c r="Q65" s="466"/>
      <c r="R65" s="466">
        <v>235000.05</v>
      </c>
      <c r="S65" s="466"/>
      <c r="T65" s="466"/>
      <c r="U65" s="466"/>
      <c r="V65" s="466"/>
      <c r="W65" s="466"/>
      <c r="X65" s="466">
        <v>0</v>
      </c>
      <c r="Y65" s="466"/>
      <c r="Z65" s="466"/>
      <c r="AA65" s="466"/>
      <c r="AB65" s="466"/>
    </row>
    <row r="66" spans="2:28" ht="12.95" customHeight="1">
      <c r="B66" s="465" t="s">
        <v>75</v>
      </c>
      <c r="C66" s="465"/>
      <c r="D66" s="465"/>
      <c r="E66" s="465" t="s">
        <v>671</v>
      </c>
      <c r="F66" s="465"/>
      <c r="G66" s="465"/>
      <c r="H66" s="465"/>
      <c r="I66" s="465"/>
      <c r="J66" s="465"/>
      <c r="K66" s="360">
        <v>8500</v>
      </c>
      <c r="L66" s="360">
        <v>226500.05</v>
      </c>
      <c r="M66" s="360">
        <v>235000.05</v>
      </c>
      <c r="N66" s="360">
        <v>235000.05</v>
      </c>
      <c r="O66" s="360">
        <v>235000.05</v>
      </c>
      <c r="P66" s="466">
        <v>235000.05</v>
      </c>
      <c r="Q66" s="466"/>
      <c r="R66" s="466">
        <v>235000.05</v>
      </c>
      <c r="S66" s="466"/>
      <c r="T66" s="466"/>
      <c r="U66" s="466"/>
      <c r="V66" s="466"/>
      <c r="W66" s="466"/>
      <c r="X66" s="466">
        <v>0</v>
      </c>
      <c r="Y66" s="466"/>
      <c r="Z66" s="466"/>
      <c r="AA66" s="466"/>
      <c r="AB66" s="466"/>
    </row>
    <row r="67" spans="2:28" ht="12.95" customHeight="1">
      <c r="B67" s="469" t="s">
        <v>81</v>
      </c>
      <c r="C67" s="469"/>
      <c r="D67" s="469"/>
      <c r="E67" s="469" t="s">
        <v>82</v>
      </c>
      <c r="F67" s="469"/>
      <c r="G67" s="469"/>
      <c r="H67" s="469"/>
      <c r="I67" s="469"/>
      <c r="J67" s="469"/>
      <c r="K67" s="358">
        <v>411000</v>
      </c>
      <c r="L67" s="358">
        <v>1104464.3799999999</v>
      </c>
      <c r="M67" s="358">
        <v>1515464.38</v>
      </c>
      <c r="N67" s="358">
        <v>1515464.38</v>
      </c>
      <c r="O67" s="358">
        <v>1515464.38</v>
      </c>
      <c r="P67" s="470">
        <v>1515464.38</v>
      </c>
      <c r="Q67" s="470"/>
      <c r="R67" s="470">
        <v>1515464.38</v>
      </c>
      <c r="S67" s="470"/>
      <c r="T67" s="470"/>
      <c r="U67" s="470"/>
      <c r="V67" s="470"/>
      <c r="W67" s="470"/>
      <c r="X67" s="470">
        <v>0</v>
      </c>
      <c r="Y67" s="470"/>
      <c r="Z67" s="470"/>
      <c r="AA67" s="470"/>
      <c r="AB67" s="470"/>
    </row>
    <row r="68" spans="2:28" ht="12.95" customHeight="1">
      <c r="B68" s="465" t="s">
        <v>83</v>
      </c>
      <c r="C68" s="465"/>
      <c r="D68" s="465"/>
      <c r="E68" s="465" t="s">
        <v>672</v>
      </c>
      <c r="F68" s="465"/>
      <c r="G68" s="465"/>
      <c r="H68" s="465"/>
      <c r="I68" s="465"/>
      <c r="J68" s="465"/>
      <c r="K68" s="360">
        <v>16000</v>
      </c>
      <c r="L68" s="360">
        <v>31740.25</v>
      </c>
      <c r="M68" s="360">
        <v>47740.25</v>
      </c>
      <c r="N68" s="360">
        <v>47740.25</v>
      </c>
      <c r="O68" s="360">
        <v>47740.25</v>
      </c>
      <c r="P68" s="466">
        <v>47740.25</v>
      </c>
      <c r="Q68" s="466"/>
      <c r="R68" s="466">
        <v>47740.25</v>
      </c>
      <c r="S68" s="466"/>
      <c r="T68" s="466"/>
      <c r="U68" s="466"/>
      <c r="V68" s="466"/>
      <c r="W68" s="466"/>
      <c r="X68" s="466">
        <v>0</v>
      </c>
      <c r="Y68" s="466"/>
      <c r="Z68" s="466"/>
      <c r="AA68" s="466"/>
      <c r="AB68" s="466"/>
    </row>
    <row r="69" spans="2:28" ht="12.95" customHeight="1">
      <c r="B69" s="465" t="s">
        <v>85</v>
      </c>
      <c r="C69" s="465"/>
      <c r="D69" s="465"/>
      <c r="E69" s="465" t="s">
        <v>673</v>
      </c>
      <c r="F69" s="465"/>
      <c r="G69" s="465"/>
      <c r="H69" s="465"/>
      <c r="I69" s="465"/>
      <c r="J69" s="465"/>
      <c r="K69" s="360">
        <v>16000</v>
      </c>
      <c r="L69" s="360">
        <v>31740.25</v>
      </c>
      <c r="M69" s="360">
        <v>47740.25</v>
      </c>
      <c r="N69" s="360">
        <v>47740.25</v>
      </c>
      <c r="O69" s="360">
        <v>47740.25</v>
      </c>
      <c r="P69" s="466">
        <v>47740.25</v>
      </c>
      <c r="Q69" s="466"/>
      <c r="R69" s="466">
        <v>47740.25</v>
      </c>
      <c r="S69" s="466"/>
      <c r="T69" s="466"/>
      <c r="U69" s="466"/>
      <c r="V69" s="466"/>
      <c r="W69" s="466"/>
      <c r="X69" s="466">
        <v>0</v>
      </c>
      <c r="Y69" s="466"/>
      <c r="Z69" s="466"/>
      <c r="AA69" s="466"/>
      <c r="AB69" s="466"/>
    </row>
    <row r="70" spans="2:28" ht="12.95" customHeight="1">
      <c r="B70" s="465" t="s">
        <v>87</v>
      </c>
      <c r="C70" s="465"/>
      <c r="D70" s="465"/>
      <c r="E70" s="465" t="s">
        <v>674</v>
      </c>
      <c r="F70" s="465"/>
      <c r="G70" s="465"/>
      <c r="H70" s="465"/>
      <c r="I70" s="465"/>
      <c r="J70" s="465"/>
      <c r="K70" s="360">
        <v>0</v>
      </c>
      <c r="L70" s="360">
        <v>5800</v>
      </c>
      <c r="M70" s="360">
        <v>5800</v>
      </c>
      <c r="N70" s="360">
        <v>5800</v>
      </c>
      <c r="O70" s="360">
        <v>5800</v>
      </c>
      <c r="P70" s="466">
        <v>5800</v>
      </c>
      <c r="Q70" s="466"/>
      <c r="R70" s="466">
        <v>5800</v>
      </c>
      <c r="S70" s="466"/>
      <c r="T70" s="466"/>
      <c r="U70" s="466"/>
      <c r="V70" s="466"/>
      <c r="W70" s="466"/>
      <c r="X70" s="466">
        <v>0</v>
      </c>
      <c r="Y70" s="466"/>
      <c r="Z70" s="466"/>
      <c r="AA70" s="466"/>
      <c r="AB70" s="466"/>
    </row>
    <row r="71" spans="2:28" ht="12.95" customHeight="1">
      <c r="B71" s="465" t="s">
        <v>89</v>
      </c>
      <c r="C71" s="465"/>
      <c r="D71" s="465"/>
      <c r="E71" s="465" t="s">
        <v>674</v>
      </c>
      <c r="F71" s="465"/>
      <c r="G71" s="465"/>
      <c r="H71" s="465"/>
      <c r="I71" s="465"/>
      <c r="J71" s="465"/>
      <c r="K71" s="360">
        <v>0</v>
      </c>
      <c r="L71" s="360">
        <v>5800</v>
      </c>
      <c r="M71" s="360">
        <v>5800</v>
      </c>
      <c r="N71" s="360">
        <v>5800</v>
      </c>
      <c r="O71" s="360">
        <v>5800</v>
      </c>
      <c r="P71" s="466">
        <v>5800</v>
      </c>
      <c r="Q71" s="466"/>
      <c r="R71" s="466">
        <v>5800</v>
      </c>
      <c r="S71" s="466"/>
      <c r="T71" s="466"/>
      <c r="U71" s="466"/>
      <c r="V71" s="466"/>
      <c r="W71" s="466"/>
      <c r="X71" s="466">
        <v>0</v>
      </c>
      <c r="Y71" s="466"/>
      <c r="Z71" s="466"/>
      <c r="AA71" s="466"/>
      <c r="AB71" s="466"/>
    </row>
    <row r="72" spans="2:28" ht="12.95" customHeight="1">
      <c r="B72" s="465" t="s">
        <v>90</v>
      </c>
      <c r="C72" s="465"/>
      <c r="D72" s="465"/>
      <c r="E72" s="465" t="s">
        <v>675</v>
      </c>
      <c r="F72" s="465"/>
      <c r="G72" s="465"/>
      <c r="H72" s="465"/>
      <c r="I72" s="465"/>
      <c r="J72" s="465"/>
      <c r="K72" s="360">
        <v>345000</v>
      </c>
      <c r="L72" s="360">
        <v>267741.40999999997</v>
      </c>
      <c r="M72" s="360">
        <v>612741.41</v>
      </c>
      <c r="N72" s="360">
        <v>612741.41</v>
      </c>
      <c r="O72" s="360">
        <v>612741.41</v>
      </c>
      <c r="P72" s="466">
        <v>612741.41</v>
      </c>
      <c r="Q72" s="466"/>
      <c r="R72" s="466">
        <v>612741.41</v>
      </c>
      <c r="S72" s="466"/>
      <c r="T72" s="466"/>
      <c r="U72" s="466"/>
      <c r="V72" s="466"/>
      <c r="W72" s="466"/>
      <c r="X72" s="466">
        <v>0</v>
      </c>
      <c r="Y72" s="466"/>
      <c r="Z72" s="466"/>
      <c r="AA72" s="466"/>
      <c r="AB72" s="466"/>
    </row>
    <row r="73" spans="2:28" ht="12.95" customHeight="1">
      <c r="B73" s="465" t="s">
        <v>92</v>
      </c>
      <c r="C73" s="465"/>
      <c r="D73" s="465"/>
      <c r="E73" s="465" t="s">
        <v>676</v>
      </c>
      <c r="F73" s="465"/>
      <c r="G73" s="465"/>
      <c r="H73" s="465"/>
      <c r="I73" s="465"/>
      <c r="J73" s="465"/>
      <c r="K73" s="360">
        <v>345000</v>
      </c>
      <c r="L73" s="360">
        <v>267741.40999999997</v>
      </c>
      <c r="M73" s="360">
        <v>612741.41</v>
      </c>
      <c r="N73" s="360">
        <v>612741.41</v>
      </c>
      <c r="O73" s="360">
        <v>612741.41</v>
      </c>
      <c r="P73" s="466">
        <v>612741.41</v>
      </c>
      <c r="Q73" s="466"/>
      <c r="R73" s="466">
        <v>612741.41</v>
      </c>
      <c r="S73" s="466"/>
      <c r="T73" s="466"/>
      <c r="U73" s="466"/>
      <c r="V73" s="466"/>
      <c r="W73" s="466"/>
      <c r="X73" s="466">
        <v>0</v>
      </c>
      <c r="Y73" s="466"/>
      <c r="Z73" s="466"/>
      <c r="AA73" s="466"/>
      <c r="AB73" s="466"/>
    </row>
    <row r="74" spans="2:28" ht="12.95" customHeight="1">
      <c r="B74" s="465" t="s">
        <v>96</v>
      </c>
      <c r="C74" s="465"/>
      <c r="D74" s="465"/>
      <c r="E74" s="465" t="s">
        <v>677</v>
      </c>
      <c r="F74" s="465"/>
      <c r="G74" s="465"/>
      <c r="H74" s="465"/>
      <c r="I74" s="465"/>
      <c r="J74" s="465"/>
      <c r="K74" s="360">
        <v>45000</v>
      </c>
      <c r="L74" s="360">
        <v>330237.93</v>
      </c>
      <c r="M74" s="360">
        <v>375237.93</v>
      </c>
      <c r="N74" s="360">
        <v>375237.93</v>
      </c>
      <c r="O74" s="360">
        <v>375237.93</v>
      </c>
      <c r="P74" s="466">
        <v>375237.93</v>
      </c>
      <c r="Q74" s="466"/>
      <c r="R74" s="466">
        <v>375237.93</v>
      </c>
      <c r="S74" s="466"/>
      <c r="T74" s="466"/>
      <c r="U74" s="466"/>
      <c r="V74" s="466"/>
      <c r="W74" s="466"/>
      <c r="X74" s="466">
        <v>0</v>
      </c>
      <c r="Y74" s="466"/>
      <c r="Z74" s="466"/>
      <c r="AA74" s="466"/>
      <c r="AB74" s="466"/>
    </row>
    <row r="75" spans="2:28" ht="12.95" customHeight="1">
      <c r="B75" s="465" t="s">
        <v>98</v>
      </c>
      <c r="C75" s="465"/>
      <c r="D75" s="465"/>
      <c r="E75" s="465" t="s">
        <v>678</v>
      </c>
      <c r="F75" s="465"/>
      <c r="G75" s="465"/>
      <c r="H75" s="465"/>
      <c r="I75" s="465"/>
      <c r="J75" s="465"/>
      <c r="K75" s="360">
        <v>45000</v>
      </c>
      <c r="L75" s="360">
        <v>132171.60999999999</v>
      </c>
      <c r="M75" s="360">
        <v>177171.61</v>
      </c>
      <c r="N75" s="360">
        <v>177171.61</v>
      </c>
      <c r="O75" s="360">
        <v>177171.61</v>
      </c>
      <c r="P75" s="466">
        <v>177171.61</v>
      </c>
      <c r="Q75" s="466"/>
      <c r="R75" s="466">
        <v>177171.61</v>
      </c>
      <c r="S75" s="466"/>
      <c r="T75" s="466"/>
      <c r="U75" s="466"/>
      <c r="V75" s="466"/>
      <c r="W75" s="466"/>
      <c r="X75" s="466">
        <v>0</v>
      </c>
      <c r="Y75" s="466"/>
      <c r="Z75" s="466"/>
      <c r="AA75" s="466"/>
      <c r="AB75" s="466"/>
    </row>
    <row r="76" spans="2:28" ht="12.95" customHeight="1">
      <c r="B76" s="465" t="s">
        <v>435</v>
      </c>
      <c r="C76" s="465"/>
      <c r="D76" s="465"/>
      <c r="E76" s="465" t="s">
        <v>679</v>
      </c>
      <c r="F76" s="465"/>
      <c r="G76" s="465"/>
      <c r="H76" s="465"/>
      <c r="I76" s="465"/>
      <c r="J76" s="465"/>
      <c r="K76" s="360">
        <v>0</v>
      </c>
      <c r="L76" s="360">
        <v>198066.32</v>
      </c>
      <c r="M76" s="360">
        <v>198066.32</v>
      </c>
      <c r="N76" s="360">
        <v>198066.32</v>
      </c>
      <c r="O76" s="360">
        <v>198066.32</v>
      </c>
      <c r="P76" s="466">
        <v>198066.32</v>
      </c>
      <c r="Q76" s="466"/>
      <c r="R76" s="466">
        <v>198066.32</v>
      </c>
      <c r="S76" s="466"/>
      <c r="T76" s="466"/>
      <c r="U76" s="466"/>
      <c r="V76" s="466"/>
      <c r="W76" s="466"/>
      <c r="X76" s="466">
        <v>0</v>
      </c>
      <c r="Y76" s="466"/>
      <c r="Z76" s="466"/>
      <c r="AA76" s="466"/>
      <c r="AB76" s="466"/>
    </row>
    <row r="77" spans="2:28" ht="12.95" customHeight="1">
      <c r="B77" s="465" t="s">
        <v>100</v>
      </c>
      <c r="C77" s="465"/>
      <c r="D77" s="465"/>
      <c r="E77" s="465" t="s">
        <v>680</v>
      </c>
      <c r="F77" s="465"/>
      <c r="G77" s="465"/>
      <c r="H77" s="465"/>
      <c r="I77" s="465"/>
      <c r="J77" s="465"/>
      <c r="K77" s="360">
        <v>0</v>
      </c>
      <c r="L77" s="360">
        <v>98795.199999999997</v>
      </c>
      <c r="M77" s="360">
        <v>98795.199999999997</v>
      </c>
      <c r="N77" s="360">
        <v>98795.199999999997</v>
      </c>
      <c r="O77" s="360">
        <v>98795.199999999997</v>
      </c>
      <c r="P77" s="466">
        <v>98795.199999999997</v>
      </c>
      <c r="Q77" s="466"/>
      <c r="R77" s="466">
        <v>98795.199999999997</v>
      </c>
      <c r="S77" s="466"/>
      <c r="T77" s="466"/>
      <c r="U77" s="466"/>
      <c r="V77" s="466"/>
      <c r="W77" s="466"/>
      <c r="X77" s="466">
        <v>0</v>
      </c>
      <c r="Y77" s="466"/>
      <c r="Z77" s="466"/>
      <c r="AA77" s="466"/>
      <c r="AB77" s="466"/>
    </row>
    <row r="78" spans="2:28" ht="12.95" customHeight="1">
      <c r="B78" s="465" t="s">
        <v>681</v>
      </c>
      <c r="C78" s="465"/>
      <c r="D78" s="465"/>
      <c r="E78" s="465" t="s">
        <v>682</v>
      </c>
      <c r="F78" s="465"/>
      <c r="G78" s="465"/>
      <c r="H78" s="465"/>
      <c r="I78" s="465"/>
      <c r="J78" s="465"/>
      <c r="K78" s="360">
        <v>0</v>
      </c>
      <c r="L78" s="360">
        <v>45068.12</v>
      </c>
      <c r="M78" s="360">
        <v>45068.12</v>
      </c>
      <c r="N78" s="360">
        <v>45068.12</v>
      </c>
      <c r="O78" s="360">
        <v>45068.12</v>
      </c>
      <c r="P78" s="466">
        <v>45068.12</v>
      </c>
      <c r="Q78" s="466"/>
      <c r="R78" s="466">
        <v>45068.12</v>
      </c>
      <c r="S78" s="466"/>
      <c r="T78" s="466"/>
      <c r="U78" s="466"/>
      <c r="V78" s="466"/>
      <c r="W78" s="466"/>
      <c r="X78" s="466">
        <v>0</v>
      </c>
      <c r="Y78" s="466"/>
      <c r="Z78" s="466"/>
      <c r="AA78" s="466"/>
      <c r="AB78" s="466"/>
    </row>
    <row r="79" spans="2:28" ht="12.95" customHeight="1">
      <c r="B79" s="465" t="s">
        <v>683</v>
      </c>
      <c r="C79" s="465"/>
      <c r="D79" s="465"/>
      <c r="E79" s="465" t="s">
        <v>684</v>
      </c>
      <c r="F79" s="465"/>
      <c r="G79" s="465"/>
      <c r="H79" s="465"/>
      <c r="I79" s="465"/>
      <c r="J79" s="465"/>
      <c r="K79" s="360">
        <v>0</v>
      </c>
      <c r="L79" s="360">
        <v>3100.72</v>
      </c>
      <c r="M79" s="360">
        <v>3100.72</v>
      </c>
      <c r="N79" s="360">
        <v>3100.72</v>
      </c>
      <c r="O79" s="360">
        <v>3100.72</v>
      </c>
      <c r="P79" s="466">
        <v>3100.72</v>
      </c>
      <c r="Q79" s="466"/>
      <c r="R79" s="466">
        <v>3100.72</v>
      </c>
      <c r="S79" s="466"/>
      <c r="T79" s="466"/>
      <c r="U79" s="466"/>
      <c r="V79" s="466"/>
      <c r="W79" s="466"/>
      <c r="X79" s="466">
        <v>0</v>
      </c>
      <c r="Y79" s="466"/>
      <c r="Z79" s="466"/>
      <c r="AA79" s="466"/>
      <c r="AB79" s="466"/>
    </row>
    <row r="80" spans="2:28" ht="12.95" customHeight="1">
      <c r="B80" s="465" t="s">
        <v>104</v>
      </c>
      <c r="C80" s="465"/>
      <c r="D80" s="465"/>
      <c r="E80" s="465" t="s">
        <v>685</v>
      </c>
      <c r="F80" s="465"/>
      <c r="G80" s="465"/>
      <c r="H80" s="465"/>
      <c r="I80" s="465"/>
      <c r="J80" s="465"/>
      <c r="K80" s="360">
        <v>0</v>
      </c>
      <c r="L80" s="360">
        <v>50626.36</v>
      </c>
      <c r="M80" s="360">
        <v>50626.36</v>
      </c>
      <c r="N80" s="360">
        <v>50626.36</v>
      </c>
      <c r="O80" s="360">
        <v>50626.36</v>
      </c>
      <c r="P80" s="466">
        <v>50626.36</v>
      </c>
      <c r="Q80" s="466"/>
      <c r="R80" s="466">
        <v>50626.36</v>
      </c>
      <c r="S80" s="466"/>
      <c r="T80" s="466"/>
      <c r="U80" s="466"/>
      <c r="V80" s="466"/>
      <c r="W80" s="466"/>
      <c r="X80" s="466">
        <v>0</v>
      </c>
      <c r="Y80" s="466"/>
      <c r="Z80" s="466"/>
      <c r="AA80" s="466"/>
      <c r="AB80" s="466"/>
    </row>
    <row r="81" spans="1:28" ht="12.95" customHeight="1">
      <c r="B81" s="465" t="s">
        <v>106</v>
      </c>
      <c r="C81" s="465"/>
      <c r="D81" s="465"/>
      <c r="E81" s="465" t="s">
        <v>686</v>
      </c>
      <c r="F81" s="465"/>
      <c r="G81" s="465"/>
      <c r="H81" s="465"/>
      <c r="I81" s="465"/>
      <c r="J81" s="465"/>
      <c r="K81" s="360">
        <v>5000</v>
      </c>
      <c r="L81" s="360">
        <v>370149.59</v>
      </c>
      <c r="M81" s="360">
        <v>375149.59</v>
      </c>
      <c r="N81" s="360">
        <v>375149.59</v>
      </c>
      <c r="O81" s="360">
        <v>375149.59</v>
      </c>
      <c r="P81" s="466">
        <v>375149.59</v>
      </c>
      <c r="Q81" s="466"/>
      <c r="R81" s="466">
        <v>375149.59</v>
      </c>
      <c r="S81" s="466"/>
      <c r="T81" s="466"/>
      <c r="U81" s="466"/>
      <c r="V81" s="466"/>
      <c r="W81" s="466"/>
      <c r="X81" s="466">
        <v>0</v>
      </c>
      <c r="Y81" s="466"/>
      <c r="Z81" s="466"/>
      <c r="AA81" s="466"/>
      <c r="AB81" s="466"/>
    </row>
    <row r="82" spans="1:28" ht="12.95" customHeight="1">
      <c r="B82" s="465" t="s">
        <v>108</v>
      </c>
      <c r="C82" s="465"/>
      <c r="D82" s="465"/>
      <c r="E82" s="465" t="s">
        <v>687</v>
      </c>
      <c r="F82" s="465"/>
      <c r="G82" s="465"/>
      <c r="H82" s="465"/>
      <c r="I82" s="465"/>
      <c r="J82" s="465"/>
      <c r="K82" s="360">
        <v>5000</v>
      </c>
      <c r="L82" s="360">
        <v>370149.59</v>
      </c>
      <c r="M82" s="360">
        <v>375149.59</v>
      </c>
      <c r="N82" s="360">
        <v>375149.59</v>
      </c>
      <c r="O82" s="360">
        <v>375149.59</v>
      </c>
      <c r="P82" s="466">
        <v>375149.59</v>
      </c>
      <c r="Q82" s="466"/>
      <c r="R82" s="466">
        <v>375149.59</v>
      </c>
      <c r="S82" s="466"/>
      <c r="T82" s="466"/>
      <c r="U82" s="466"/>
      <c r="V82" s="466"/>
      <c r="W82" s="466"/>
      <c r="X82" s="466">
        <v>0</v>
      </c>
      <c r="Y82" s="466"/>
      <c r="Z82" s="466"/>
      <c r="AA82" s="466"/>
      <c r="AB82" s="466"/>
    </row>
    <row r="83" spans="1:28" ht="12.95" customHeight="1">
      <c r="B83" s="469" t="s">
        <v>110</v>
      </c>
      <c r="C83" s="469"/>
      <c r="D83" s="469"/>
      <c r="E83" s="469" t="s">
        <v>111</v>
      </c>
      <c r="F83" s="469"/>
      <c r="G83" s="469"/>
      <c r="H83" s="469"/>
      <c r="I83" s="469"/>
      <c r="J83" s="469"/>
      <c r="K83" s="358">
        <v>24000</v>
      </c>
      <c r="L83" s="358">
        <v>890409.61</v>
      </c>
      <c r="M83" s="358">
        <v>914409.61</v>
      </c>
      <c r="N83" s="358">
        <v>914409.61</v>
      </c>
      <c r="O83" s="358">
        <v>914409.61</v>
      </c>
      <c r="P83" s="470">
        <v>914409.61</v>
      </c>
      <c r="Q83" s="470"/>
      <c r="R83" s="470">
        <v>914409.61</v>
      </c>
      <c r="S83" s="470"/>
      <c r="T83" s="470"/>
      <c r="U83" s="470"/>
      <c r="V83" s="470"/>
      <c r="W83" s="470"/>
      <c r="X83" s="470">
        <v>0</v>
      </c>
      <c r="Y83" s="470"/>
      <c r="Z83" s="470"/>
      <c r="AA83" s="470"/>
      <c r="AB83" s="470"/>
    </row>
    <row r="84" spans="1:28" ht="12.95" customHeight="1">
      <c r="B84" s="465" t="s">
        <v>115</v>
      </c>
      <c r="C84" s="465"/>
      <c r="D84" s="465"/>
      <c r="E84" s="465" t="s">
        <v>688</v>
      </c>
      <c r="F84" s="465"/>
      <c r="G84" s="465"/>
      <c r="H84" s="465"/>
      <c r="I84" s="465"/>
      <c r="J84" s="465"/>
      <c r="K84" s="360">
        <v>24000</v>
      </c>
      <c r="L84" s="360">
        <v>257642.1</v>
      </c>
      <c r="M84" s="360">
        <v>281642.09999999998</v>
      </c>
      <c r="N84" s="360">
        <v>281642.09999999998</v>
      </c>
      <c r="O84" s="360">
        <v>281642.09999999998</v>
      </c>
      <c r="P84" s="466">
        <v>281642.09999999998</v>
      </c>
      <c r="Q84" s="466"/>
      <c r="R84" s="466">
        <v>281642.09999999998</v>
      </c>
      <c r="S84" s="466"/>
      <c r="T84" s="466"/>
      <c r="U84" s="466"/>
      <c r="V84" s="466"/>
      <c r="W84" s="466"/>
      <c r="X84" s="466">
        <v>0</v>
      </c>
      <c r="Y84" s="466"/>
      <c r="Z84" s="466"/>
      <c r="AA84" s="466"/>
      <c r="AB84" s="466"/>
    </row>
    <row r="85" spans="1:28" ht="12.95" customHeight="1">
      <c r="B85" s="465" t="s">
        <v>117</v>
      </c>
      <c r="C85" s="465"/>
      <c r="D85" s="465"/>
      <c r="E85" s="465" t="s">
        <v>689</v>
      </c>
      <c r="F85" s="465"/>
      <c r="G85" s="465"/>
      <c r="H85" s="465"/>
      <c r="I85" s="465"/>
      <c r="J85" s="465"/>
      <c r="K85" s="360">
        <v>24000</v>
      </c>
      <c r="L85" s="360">
        <v>257642.1</v>
      </c>
      <c r="M85" s="360">
        <v>281642.09999999998</v>
      </c>
      <c r="N85" s="360">
        <v>281642.09999999998</v>
      </c>
      <c r="O85" s="360">
        <v>281642.09999999998</v>
      </c>
      <c r="P85" s="466">
        <v>281642.09999999998</v>
      </c>
      <c r="Q85" s="466"/>
      <c r="R85" s="466">
        <v>281642.09999999998</v>
      </c>
      <c r="S85" s="466"/>
      <c r="T85" s="466"/>
      <c r="U85" s="466"/>
      <c r="V85" s="466"/>
      <c r="W85" s="466"/>
      <c r="X85" s="466">
        <v>0</v>
      </c>
      <c r="Y85" s="466"/>
      <c r="Z85" s="466"/>
      <c r="AA85" s="466"/>
      <c r="AB85" s="466"/>
    </row>
    <row r="86" spans="1:28" ht="12.95" customHeight="1">
      <c r="B86" s="465" t="s">
        <v>690</v>
      </c>
      <c r="C86" s="465"/>
      <c r="D86" s="465"/>
      <c r="E86" s="465" t="s">
        <v>691</v>
      </c>
      <c r="F86" s="465"/>
      <c r="G86" s="465"/>
      <c r="H86" s="465"/>
      <c r="I86" s="465"/>
      <c r="J86" s="465"/>
      <c r="K86" s="360">
        <v>0</v>
      </c>
      <c r="L86" s="360">
        <v>632767.51</v>
      </c>
      <c r="M86" s="360">
        <v>632767.51</v>
      </c>
      <c r="N86" s="360">
        <v>632767.51</v>
      </c>
      <c r="O86" s="360">
        <v>632767.51</v>
      </c>
      <c r="P86" s="466">
        <v>632767.51</v>
      </c>
      <c r="Q86" s="466"/>
      <c r="R86" s="466">
        <v>632767.51</v>
      </c>
      <c r="S86" s="466"/>
      <c r="T86" s="466"/>
      <c r="U86" s="466"/>
      <c r="V86" s="466"/>
      <c r="W86" s="466"/>
      <c r="X86" s="466">
        <v>0</v>
      </c>
      <c r="Y86" s="466"/>
      <c r="Z86" s="466"/>
      <c r="AA86" s="466"/>
      <c r="AB86" s="466"/>
    </row>
    <row r="87" spans="1:28" ht="12.95" customHeight="1">
      <c r="B87" s="465" t="s">
        <v>692</v>
      </c>
      <c r="C87" s="465"/>
      <c r="D87" s="465"/>
      <c r="E87" s="465" t="s">
        <v>693</v>
      </c>
      <c r="F87" s="465"/>
      <c r="G87" s="465"/>
      <c r="H87" s="465"/>
      <c r="I87" s="465"/>
      <c r="J87" s="465"/>
      <c r="K87" s="360">
        <v>0</v>
      </c>
      <c r="L87" s="360">
        <v>177131.16</v>
      </c>
      <c r="M87" s="360">
        <v>177131.16</v>
      </c>
      <c r="N87" s="360">
        <v>177131.16</v>
      </c>
      <c r="O87" s="360">
        <v>177131.16</v>
      </c>
      <c r="P87" s="466">
        <v>177131.16</v>
      </c>
      <c r="Q87" s="466"/>
      <c r="R87" s="466">
        <v>177131.16</v>
      </c>
      <c r="S87" s="466"/>
      <c r="T87" s="466"/>
      <c r="U87" s="466"/>
      <c r="V87" s="466"/>
      <c r="W87" s="466"/>
      <c r="X87" s="466">
        <v>0</v>
      </c>
      <c r="Y87" s="466"/>
      <c r="Z87" s="466"/>
      <c r="AA87" s="466"/>
      <c r="AB87" s="466"/>
    </row>
    <row r="88" spans="1:28" ht="12.95" customHeight="1">
      <c r="B88" s="465" t="s">
        <v>694</v>
      </c>
      <c r="C88" s="465"/>
      <c r="D88" s="465"/>
      <c r="E88" s="465" t="s">
        <v>695</v>
      </c>
      <c r="F88" s="465"/>
      <c r="G88" s="465"/>
      <c r="H88" s="465"/>
      <c r="I88" s="465"/>
      <c r="J88" s="465"/>
      <c r="K88" s="360">
        <v>0</v>
      </c>
      <c r="L88" s="360">
        <v>455636.35</v>
      </c>
      <c r="M88" s="360">
        <v>455636.35</v>
      </c>
      <c r="N88" s="360">
        <v>455636.35</v>
      </c>
      <c r="O88" s="360">
        <v>455636.35</v>
      </c>
      <c r="P88" s="466">
        <v>455636.35</v>
      </c>
      <c r="Q88" s="466"/>
      <c r="R88" s="466">
        <v>455636.35</v>
      </c>
      <c r="S88" s="466"/>
      <c r="T88" s="466"/>
      <c r="U88" s="466"/>
      <c r="V88" s="466"/>
      <c r="W88" s="466"/>
      <c r="X88" s="466">
        <v>0</v>
      </c>
      <c r="Y88" s="466"/>
      <c r="Z88" s="466"/>
      <c r="AA88" s="466"/>
      <c r="AB88" s="466"/>
    </row>
    <row r="89" spans="1:28" ht="12.95" customHeight="1">
      <c r="B89" s="469" t="s">
        <v>119</v>
      </c>
      <c r="C89" s="469"/>
      <c r="D89" s="469"/>
      <c r="E89" s="469" t="s">
        <v>120</v>
      </c>
      <c r="F89" s="469"/>
      <c r="G89" s="469"/>
      <c r="H89" s="469"/>
      <c r="I89" s="469"/>
      <c r="J89" s="469"/>
      <c r="K89" s="358">
        <v>2116148.16</v>
      </c>
      <c r="L89" s="359">
        <v>-211274.45</v>
      </c>
      <c r="M89" s="358">
        <v>1904873.71</v>
      </c>
      <c r="N89" s="358">
        <v>1904873.71</v>
      </c>
      <c r="O89" s="358">
        <v>1904873.71</v>
      </c>
      <c r="P89" s="470">
        <v>1904873.71</v>
      </c>
      <c r="Q89" s="470"/>
      <c r="R89" s="470">
        <v>1904873.71</v>
      </c>
      <c r="S89" s="470"/>
      <c r="T89" s="470"/>
      <c r="U89" s="470"/>
      <c r="V89" s="470"/>
      <c r="W89" s="470"/>
      <c r="X89" s="470">
        <v>0</v>
      </c>
      <c r="Y89" s="470"/>
      <c r="Z89" s="470"/>
      <c r="AA89" s="470"/>
      <c r="AB89" s="470"/>
    </row>
    <row r="90" spans="1:28" ht="12.95" customHeight="1">
      <c r="B90" s="465" t="s">
        <v>121</v>
      </c>
      <c r="C90" s="465"/>
      <c r="D90" s="465"/>
      <c r="E90" s="465" t="s">
        <v>696</v>
      </c>
      <c r="F90" s="465"/>
      <c r="G90" s="465"/>
      <c r="H90" s="465"/>
      <c r="I90" s="465"/>
      <c r="J90" s="465"/>
      <c r="K90" s="360">
        <v>2116148.16</v>
      </c>
      <c r="L90" s="361">
        <v>-211274.45</v>
      </c>
      <c r="M90" s="360">
        <v>1904873.71</v>
      </c>
      <c r="N90" s="360">
        <v>1904873.71</v>
      </c>
      <c r="O90" s="360">
        <v>1904873.71</v>
      </c>
      <c r="P90" s="466">
        <v>1904873.71</v>
      </c>
      <c r="Q90" s="466"/>
      <c r="R90" s="466">
        <v>1904873.71</v>
      </c>
      <c r="S90" s="466"/>
      <c r="T90" s="466"/>
      <c r="U90" s="466"/>
      <c r="V90" s="466"/>
      <c r="W90" s="466"/>
      <c r="X90" s="466">
        <v>0</v>
      </c>
      <c r="Y90" s="466"/>
      <c r="Z90" s="466"/>
      <c r="AA90" s="466"/>
      <c r="AB90" s="466"/>
    </row>
    <row r="91" spans="1:28" ht="16.899999999999999" customHeight="1"/>
    <row r="92" spans="1:28" ht="14.1" customHeight="1">
      <c r="W92" s="464" t="s">
        <v>697</v>
      </c>
      <c r="X92" s="464"/>
      <c r="Y92" s="464"/>
      <c r="Z92" s="464"/>
      <c r="AA92" s="464"/>
    </row>
    <row r="93" spans="1:28" ht="7.15" customHeight="1">
      <c r="D93" s="482" t="s">
        <v>511</v>
      </c>
      <c r="E93" s="482"/>
      <c r="F93" s="482"/>
      <c r="G93" s="482"/>
      <c r="H93" s="482"/>
      <c r="I93" s="482"/>
      <c r="J93" s="482"/>
      <c r="K93" s="482"/>
      <c r="L93" s="482"/>
      <c r="M93" s="482"/>
      <c r="N93" s="482"/>
      <c r="O93" s="482"/>
      <c r="P93" s="482"/>
      <c r="Q93" s="482"/>
      <c r="R93" s="482"/>
      <c r="S93" s="482"/>
      <c r="T93" s="482"/>
      <c r="U93" s="482"/>
      <c r="V93" s="482"/>
      <c r="W93" s="482"/>
      <c r="X93" s="482"/>
    </row>
    <row r="94" spans="1:28" ht="9.6" customHeight="1">
      <c r="A94" s="483"/>
      <c r="B94" s="483"/>
      <c r="C94" s="483"/>
      <c r="D94" s="483"/>
      <c r="E94" s="483"/>
      <c r="F94" s="483"/>
      <c r="G94" s="483"/>
      <c r="H94" s="482"/>
      <c r="I94" s="482"/>
      <c r="J94" s="482"/>
      <c r="K94" s="482"/>
      <c r="L94" s="482"/>
      <c r="M94" s="482"/>
      <c r="N94" s="482"/>
      <c r="O94" s="482"/>
      <c r="P94" s="482"/>
      <c r="Q94" s="482"/>
      <c r="R94" s="482"/>
      <c r="S94" s="482"/>
      <c r="T94" s="482"/>
      <c r="U94" s="482"/>
      <c r="V94" s="482"/>
      <c r="W94" s="482"/>
      <c r="X94" s="482"/>
    </row>
    <row r="95" spans="1:28" ht="13.35" customHeight="1">
      <c r="A95" s="483"/>
      <c r="B95" s="483"/>
      <c r="C95" s="483"/>
      <c r="D95" s="483"/>
      <c r="E95" s="483"/>
      <c r="F95" s="483"/>
      <c r="G95" s="483"/>
      <c r="H95" s="484" t="s">
        <v>615</v>
      </c>
      <c r="I95" s="484"/>
      <c r="J95" s="484"/>
      <c r="K95" s="484"/>
      <c r="L95" s="484"/>
      <c r="M95" s="484"/>
      <c r="N95" s="484"/>
      <c r="O95" s="484"/>
      <c r="P95" s="484"/>
      <c r="Q95" s="484"/>
      <c r="R95" s="484"/>
      <c r="S95" s="484"/>
      <c r="T95" s="484"/>
    </row>
    <row r="96" spans="1:28" ht="5.25" customHeight="1">
      <c r="A96" s="483"/>
      <c r="B96" s="483"/>
      <c r="C96" s="483"/>
      <c r="D96" s="483"/>
      <c r="E96" s="483"/>
      <c r="F96" s="483"/>
      <c r="G96" s="483"/>
      <c r="H96" s="477" t="s">
        <v>616</v>
      </c>
      <c r="I96" s="477"/>
      <c r="J96" s="477"/>
      <c r="K96" s="477"/>
      <c r="L96" s="477"/>
      <c r="M96" s="477"/>
      <c r="N96" s="477"/>
      <c r="O96" s="477"/>
      <c r="P96" s="477"/>
      <c r="Q96" s="477"/>
      <c r="R96" s="477"/>
      <c r="S96" s="477"/>
    </row>
    <row r="97" spans="1:28" ht="8.1" customHeight="1">
      <c r="C97" s="476" t="s">
        <v>617</v>
      </c>
      <c r="D97" s="476"/>
      <c r="E97" s="476"/>
      <c r="F97" s="476"/>
      <c r="G97" s="476"/>
      <c r="H97" s="476"/>
      <c r="I97" s="476"/>
      <c r="J97" s="477"/>
      <c r="K97" s="477"/>
      <c r="L97" s="477"/>
      <c r="M97" s="477"/>
      <c r="N97" s="477"/>
      <c r="O97" s="477"/>
      <c r="P97" s="477"/>
      <c r="Q97" s="478" t="s">
        <v>618</v>
      </c>
      <c r="R97" s="478"/>
      <c r="S97" s="478"/>
      <c r="T97" s="478"/>
      <c r="U97" s="478"/>
      <c r="V97" s="479" t="s">
        <v>619</v>
      </c>
      <c r="W97" s="479"/>
      <c r="X97" s="479"/>
      <c r="Y97" s="479"/>
      <c r="Z97" s="479"/>
    </row>
    <row r="98" spans="1:28" ht="6" customHeight="1">
      <c r="C98" s="476"/>
      <c r="D98" s="476"/>
      <c r="E98" s="476"/>
      <c r="F98" s="476"/>
      <c r="G98" s="476"/>
      <c r="H98" s="476"/>
      <c r="I98" s="476"/>
      <c r="J98" s="480"/>
      <c r="K98" s="480"/>
      <c r="L98" s="480"/>
      <c r="M98" s="480"/>
      <c r="N98" s="480"/>
      <c r="O98" s="480"/>
      <c r="P98" s="480"/>
      <c r="Q98" s="478"/>
      <c r="R98" s="478"/>
      <c r="S98" s="478"/>
      <c r="T98" s="478"/>
      <c r="U98" s="478"/>
      <c r="V98" s="479"/>
      <c r="W98" s="479"/>
      <c r="X98" s="479"/>
      <c r="Y98" s="479"/>
      <c r="Z98" s="479"/>
    </row>
    <row r="99" spans="1:28" ht="7.35" customHeight="1">
      <c r="C99" s="476" t="s">
        <v>620</v>
      </c>
      <c r="D99" s="476"/>
      <c r="E99" s="476"/>
      <c r="F99" s="476"/>
      <c r="G99" s="481"/>
      <c r="H99" s="481"/>
      <c r="I99" s="481"/>
      <c r="J99" s="481"/>
      <c r="K99" s="481"/>
      <c r="L99" s="481"/>
      <c r="M99" s="481"/>
      <c r="N99" s="481"/>
      <c r="O99" s="481"/>
      <c r="P99" s="481"/>
      <c r="Q99" s="481"/>
      <c r="R99" s="481"/>
      <c r="S99" s="481"/>
      <c r="T99" s="478"/>
      <c r="U99" s="478"/>
      <c r="V99" s="478" t="s">
        <v>621</v>
      </c>
      <c r="W99" s="478"/>
      <c r="X99" s="478"/>
      <c r="Y99" s="478"/>
    </row>
    <row r="100" spans="1:28" ht="6.75" customHeight="1">
      <c r="G100" s="481"/>
      <c r="H100" s="481"/>
      <c r="I100" s="481"/>
      <c r="J100" s="481"/>
      <c r="K100" s="481"/>
      <c r="L100" s="481"/>
      <c r="M100" s="481"/>
      <c r="N100" s="481"/>
      <c r="O100" s="481"/>
      <c r="P100" s="481"/>
      <c r="Q100" s="481"/>
      <c r="R100" s="481"/>
      <c r="S100" s="481"/>
      <c r="T100" s="478"/>
      <c r="U100" s="478"/>
      <c r="V100" s="478"/>
      <c r="W100" s="478"/>
      <c r="X100" s="478"/>
      <c r="Y100" s="478"/>
    </row>
    <row r="101" spans="1:28" ht="29.45" customHeight="1">
      <c r="A101" s="474" t="s">
        <v>496</v>
      </c>
      <c r="B101" s="474"/>
      <c r="C101" s="474"/>
      <c r="D101" s="474"/>
      <c r="E101" s="474"/>
      <c r="F101" s="474"/>
      <c r="G101" s="474"/>
      <c r="H101" s="474"/>
      <c r="K101" s="354" t="s">
        <v>622</v>
      </c>
      <c r="L101" s="355" t="s">
        <v>623</v>
      </c>
      <c r="M101" s="354" t="s">
        <v>624</v>
      </c>
      <c r="N101" s="354" t="s">
        <v>625</v>
      </c>
      <c r="O101" s="354" t="s">
        <v>626</v>
      </c>
      <c r="P101" s="475" t="s">
        <v>627</v>
      </c>
      <c r="Q101" s="475"/>
      <c r="R101" s="475" t="s">
        <v>520</v>
      </c>
      <c r="S101" s="475"/>
      <c r="T101" s="475"/>
      <c r="U101" s="475"/>
      <c r="V101" s="475"/>
      <c r="W101" s="475"/>
      <c r="X101" s="475" t="s">
        <v>516</v>
      </c>
      <c r="Y101" s="475"/>
      <c r="Z101" s="475"/>
      <c r="AA101" s="475"/>
      <c r="AB101" s="475"/>
    </row>
    <row r="102" spans="1:28" ht="9" customHeight="1"/>
    <row r="103" spans="1:28" ht="9.9499999999999993" customHeight="1">
      <c r="B103" s="465" t="s">
        <v>123</v>
      </c>
      <c r="C103" s="465"/>
      <c r="D103" s="465"/>
      <c r="E103" s="465" t="s">
        <v>696</v>
      </c>
      <c r="F103" s="465"/>
      <c r="G103" s="465"/>
      <c r="H103" s="465"/>
      <c r="I103" s="465"/>
      <c r="J103" s="465"/>
      <c r="K103" s="360">
        <v>2116148.16</v>
      </c>
      <c r="L103" s="361">
        <v>-211274.45</v>
      </c>
      <c r="M103" s="360">
        <v>1904873.71</v>
      </c>
      <c r="N103" s="360">
        <v>1904873.71</v>
      </c>
      <c r="O103" s="360">
        <v>1904873.71</v>
      </c>
      <c r="P103" s="466">
        <v>1904873.71</v>
      </c>
      <c r="Q103" s="466"/>
      <c r="R103" s="466">
        <v>1904873.71</v>
      </c>
      <c r="S103" s="466"/>
      <c r="T103" s="466"/>
      <c r="U103" s="466"/>
      <c r="V103" s="466"/>
      <c r="W103" s="466"/>
      <c r="X103" s="466">
        <v>0</v>
      </c>
      <c r="Y103" s="466"/>
      <c r="Z103" s="466"/>
      <c r="AA103" s="466"/>
      <c r="AB103" s="466"/>
    </row>
    <row r="104" spans="1:28" ht="12.95" customHeight="1">
      <c r="B104" s="469" t="s">
        <v>124</v>
      </c>
      <c r="C104" s="469"/>
      <c r="D104" s="469"/>
      <c r="E104" s="469" t="s">
        <v>125</v>
      </c>
      <c r="F104" s="469"/>
      <c r="G104" s="469"/>
      <c r="H104" s="469"/>
      <c r="I104" s="469"/>
      <c r="J104" s="469"/>
      <c r="K104" s="358">
        <v>10000</v>
      </c>
      <c r="L104" s="358">
        <v>208838.78</v>
      </c>
      <c r="M104" s="358">
        <v>218838.78</v>
      </c>
      <c r="N104" s="358">
        <v>218838.78</v>
      </c>
      <c r="O104" s="358">
        <v>218838.78</v>
      </c>
      <c r="P104" s="470">
        <v>218838.78</v>
      </c>
      <c r="Q104" s="470"/>
      <c r="R104" s="470">
        <v>218838.78</v>
      </c>
      <c r="S104" s="470"/>
      <c r="T104" s="470"/>
      <c r="U104" s="470"/>
      <c r="V104" s="470"/>
      <c r="W104" s="470"/>
      <c r="X104" s="470">
        <v>0</v>
      </c>
      <c r="Y104" s="470"/>
      <c r="Z104" s="470"/>
      <c r="AA104" s="470"/>
      <c r="AB104" s="470"/>
    </row>
    <row r="105" spans="1:28" ht="12.95" customHeight="1">
      <c r="B105" s="465" t="s">
        <v>126</v>
      </c>
      <c r="C105" s="465"/>
      <c r="D105" s="465"/>
      <c r="E105" s="465" t="s">
        <v>698</v>
      </c>
      <c r="F105" s="465"/>
      <c r="G105" s="465"/>
      <c r="H105" s="465"/>
      <c r="I105" s="465"/>
      <c r="J105" s="465"/>
      <c r="K105" s="360">
        <v>10000</v>
      </c>
      <c r="L105" s="360">
        <v>201759.75</v>
      </c>
      <c r="M105" s="360">
        <v>211759.75</v>
      </c>
      <c r="N105" s="360">
        <v>211759.75</v>
      </c>
      <c r="O105" s="360">
        <v>211759.75</v>
      </c>
      <c r="P105" s="466">
        <v>211759.75</v>
      </c>
      <c r="Q105" s="466"/>
      <c r="R105" s="466">
        <v>211759.75</v>
      </c>
      <c r="S105" s="466"/>
      <c r="T105" s="466"/>
      <c r="U105" s="466"/>
      <c r="V105" s="466"/>
      <c r="W105" s="466"/>
      <c r="X105" s="466">
        <v>0</v>
      </c>
      <c r="Y105" s="466"/>
      <c r="Z105" s="466"/>
      <c r="AA105" s="466"/>
      <c r="AB105" s="466"/>
    </row>
    <row r="106" spans="1:28" ht="12.95" customHeight="1">
      <c r="B106" s="465" t="s">
        <v>128</v>
      </c>
      <c r="C106" s="465"/>
      <c r="D106" s="465"/>
      <c r="E106" s="465" t="s">
        <v>699</v>
      </c>
      <c r="F106" s="465"/>
      <c r="G106" s="465"/>
      <c r="H106" s="465"/>
      <c r="I106" s="465"/>
      <c r="J106" s="465"/>
      <c r="K106" s="360">
        <v>10000</v>
      </c>
      <c r="L106" s="360">
        <v>2957.2</v>
      </c>
      <c r="M106" s="360">
        <v>12957.2</v>
      </c>
      <c r="N106" s="360">
        <v>12957.2</v>
      </c>
      <c r="O106" s="360">
        <v>12957.2</v>
      </c>
      <c r="P106" s="466">
        <v>12957.2</v>
      </c>
      <c r="Q106" s="466"/>
      <c r="R106" s="466">
        <v>12957.2</v>
      </c>
      <c r="S106" s="466"/>
      <c r="T106" s="466"/>
      <c r="U106" s="466"/>
      <c r="V106" s="466"/>
      <c r="W106" s="466"/>
      <c r="X106" s="466">
        <v>0</v>
      </c>
      <c r="Y106" s="466"/>
      <c r="Z106" s="466"/>
      <c r="AA106" s="466"/>
      <c r="AB106" s="466"/>
    </row>
    <row r="107" spans="1:28" ht="12.95" customHeight="1">
      <c r="B107" s="465" t="s">
        <v>700</v>
      </c>
      <c r="C107" s="465"/>
      <c r="D107" s="465"/>
      <c r="E107" s="465" t="s">
        <v>701</v>
      </c>
      <c r="F107" s="465"/>
      <c r="G107" s="465"/>
      <c r="H107" s="465"/>
      <c r="I107" s="465"/>
      <c r="J107" s="465"/>
      <c r="K107" s="360">
        <v>0</v>
      </c>
      <c r="L107" s="360">
        <v>198802.55</v>
      </c>
      <c r="M107" s="360">
        <v>198802.55</v>
      </c>
      <c r="N107" s="360">
        <v>198802.55</v>
      </c>
      <c r="O107" s="360">
        <v>198802.55</v>
      </c>
      <c r="P107" s="466">
        <v>198802.55</v>
      </c>
      <c r="Q107" s="466"/>
      <c r="R107" s="466">
        <v>198802.55</v>
      </c>
      <c r="S107" s="466"/>
      <c r="T107" s="466"/>
      <c r="U107" s="466"/>
      <c r="V107" s="466"/>
      <c r="W107" s="466"/>
      <c r="X107" s="466">
        <v>0</v>
      </c>
      <c r="Y107" s="466"/>
      <c r="Z107" s="466"/>
      <c r="AA107" s="466"/>
      <c r="AB107" s="466"/>
    </row>
    <row r="108" spans="1:28" ht="12.95" customHeight="1">
      <c r="B108" s="465" t="s">
        <v>702</v>
      </c>
      <c r="C108" s="465"/>
      <c r="D108" s="465"/>
      <c r="E108" s="465" t="s">
        <v>703</v>
      </c>
      <c r="F108" s="465"/>
      <c r="G108" s="465"/>
      <c r="H108" s="465"/>
      <c r="I108" s="465"/>
      <c r="J108" s="465"/>
      <c r="K108" s="360">
        <v>0</v>
      </c>
      <c r="L108" s="360">
        <v>3828</v>
      </c>
      <c r="M108" s="360">
        <v>3828</v>
      </c>
      <c r="N108" s="360">
        <v>3828</v>
      </c>
      <c r="O108" s="360">
        <v>3828</v>
      </c>
      <c r="P108" s="466">
        <v>3828</v>
      </c>
      <c r="Q108" s="466"/>
      <c r="R108" s="466">
        <v>3828</v>
      </c>
      <c r="S108" s="466"/>
      <c r="T108" s="466"/>
      <c r="U108" s="466"/>
      <c r="V108" s="466"/>
      <c r="W108" s="466"/>
      <c r="X108" s="466">
        <v>0</v>
      </c>
      <c r="Y108" s="466"/>
      <c r="Z108" s="466"/>
      <c r="AA108" s="466"/>
      <c r="AB108" s="466"/>
    </row>
    <row r="109" spans="1:28" ht="12.95" customHeight="1">
      <c r="B109" s="465" t="s">
        <v>704</v>
      </c>
      <c r="C109" s="465"/>
      <c r="D109" s="465"/>
      <c r="E109" s="465" t="s">
        <v>705</v>
      </c>
      <c r="F109" s="465"/>
      <c r="G109" s="465"/>
      <c r="H109" s="465"/>
      <c r="I109" s="465"/>
      <c r="J109" s="465"/>
      <c r="K109" s="360">
        <v>0</v>
      </c>
      <c r="L109" s="360">
        <v>3828</v>
      </c>
      <c r="M109" s="360">
        <v>3828</v>
      </c>
      <c r="N109" s="360">
        <v>3828</v>
      </c>
      <c r="O109" s="360">
        <v>3828</v>
      </c>
      <c r="P109" s="466">
        <v>3828</v>
      </c>
      <c r="Q109" s="466"/>
      <c r="R109" s="466">
        <v>3828</v>
      </c>
      <c r="S109" s="466"/>
      <c r="T109" s="466"/>
      <c r="U109" s="466"/>
      <c r="V109" s="466"/>
      <c r="W109" s="466"/>
      <c r="X109" s="466">
        <v>0</v>
      </c>
      <c r="Y109" s="466"/>
      <c r="Z109" s="466"/>
      <c r="AA109" s="466"/>
      <c r="AB109" s="466"/>
    </row>
    <row r="110" spans="1:28" ht="12.95" customHeight="1">
      <c r="B110" s="465" t="s">
        <v>706</v>
      </c>
      <c r="C110" s="465"/>
      <c r="D110" s="465"/>
      <c r="E110" s="465" t="s">
        <v>707</v>
      </c>
      <c r="F110" s="465"/>
      <c r="G110" s="465"/>
      <c r="H110" s="465"/>
      <c r="I110" s="465"/>
      <c r="J110" s="465"/>
      <c r="K110" s="360">
        <v>0</v>
      </c>
      <c r="L110" s="360">
        <v>3251.03</v>
      </c>
      <c r="M110" s="360">
        <v>3251.03</v>
      </c>
      <c r="N110" s="360">
        <v>3251.03</v>
      </c>
      <c r="O110" s="360">
        <v>3251.03</v>
      </c>
      <c r="P110" s="466">
        <v>3251.03</v>
      </c>
      <c r="Q110" s="466"/>
      <c r="R110" s="466">
        <v>3251.03</v>
      </c>
      <c r="S110" s="466"/>
      <c r="T110" s="466"/>
      <c r="U110" s="466"/>
      <c r="V110" s="466"/>
      <c r="W110" s="466"/>
      <c r="X110" s="466">
        <v>0</v>
      </c>
      <c r="Y110" s="466"/>
      <c r="Z110" s="466"/>
      <c r="AA110" s="466"/>
      <c r="AB110" s="466"/>
    </row>
    <row r="111" spans="1:28" ht="12.95" customHeight="1">
      <c r="B111" s="465" t="s">
        <v>708</v>
      </c>
      <c r="C111" s="465"/>
      <c r="D111" s="465"/>
      <c r="E111" s="465" t="s">
        <v>709</v>
      </c>
      <c r="F111" s="465"/>
      <c r="G111" s="465"/>
      <c r="H111" s="465"/>
      <c r="I111" s="465"/>
      <c r="J111" s="465"/>
      <c r="K111" s="360">
        <v>0</v>
      </c>
      <c r="L111" s="360">
        <v>3251.03</v>
      </c>
      <c r="M111" s="360">
        <v>3251.03</v>
      </c>
      <c r="N111" s="360">
        <v>3251.03</v>
      </c>
      <c r="O111" s="360">
        <v>3251.03</v>
      </c>
      <c r="P111" s="466">
        <v>3251.03</v>
      </c>
      <c r="Q111" s="466"/>
      <c r="R111" s="466">
        <v>3251.03</v>
      </c>
      <c r="S111" s="466"/>
      <c r="T111" s="466"/>
      <c r="U111" s="466"/>
      <c r="V111" s="466"/>
      <c r="W111" s="466"/>
      <c r="X111" s="466">
        <v>0</v>
      </c>
      <c r="Y111" s="466"/>
      <c r="Z111" s="466"/>
      <c r="AA111" s="466"/>
      <c r="AB111" s="466"/>
    </row>
    <row r="112" spans="1:28" ht="12.95" customHeight="1">
      <c r="B112" s="469" t="s">
        <v>137</v>
      </c>
      <c r="C112" s="469"/>
      <c r="D112" s="469"/>
      <c r="E112" s="469" t="s">
        <v>138</v>
      </c>
      <c r="F112" s="469"/>
      <c r="G112" s="469"/>
      <c r="H112" s="469"/>
      <c r="I112" s="469"/>
      <c r="J112" s="469"/>
      <c r="K112" s="358">
        <v>214000</v>
      </c>
      <c r="L112" s="358">
        <v>286399.51</v>
      </c>
      <c r="M112" s="358">
        <v>500399.51</v>
      </c>
      <c r="N112" s="358">
        <v>500399.51</v>
      </c>
      <c r="O112" s="358">
        <v>500399.51</v>
      </c>
      <c r="P112" s="470">
        <v>500399.51</v>
      </c>
      <c r="Q112" s="470"/>
      <c r="R112" s="470">
        <v>500399.51</v>
      </c>
      <c r="S112" s="470"/>
      <c r="T112" s="470"/>
      <c r="U112" s="470"/>
      <c r="V112" s="470"/>
      <c r="W112" s="470"/>
      <c r="X112" s="470">
        <v>0</v>
      </c>
      <c r="Y112" s="470"/>
      <c r="Z112" s="470"/>
      <c r="AA112" s="470"/>
      <c r="AB112" s="470"/>
    </row>
    <row r="113" spans="2:28" ht="12.95" customHeight="1">
      <c r="B113" s="465" t="s">
        <v>139</v>
      </c>
      <c r="C113" s="465"/>
      <c r="D113" s="465"/>
      <c r="E113" s="465" t="s">
        <v>710</v>
      </c>
      <c r="F113" s="465"/>
      <c r="G113" s="465"/>
      <c r="H113" s="465"/>
      <c r="I113" s="465"/>
      <c r="J113" s="465"/>
      <c r="K113" s="360">
        <v>10000</v>
      </c>
      <c r="L113" s="361">
        <v>-6905.01</v>
      </c>
      <c r="M113" s="360">
        <v>3094.99</v>
      </c>
      <c r="N113" s="360">
        <v>3094.99</v>
      </c>
      <c r="O113" s="360">
        <v>3094.99</v>
      </c>
      <c r="P113" s="466">
        <v>3094.99</v>
      </c>
      <c r="Q113" s="466"/>
      <c r="R113" s="466">
        <v>3094.99</v>
      </c>
      <c r="S113" s="466"/>
      <c r="T113" s="466"/>
      <c r="U113" s="466"/>
      <c r="V113" s="466"/>
      <c r="W113" s="466"/>
      <c r="X113" s="466">
        <v>0</v>
      </c>
      <c r="Y113" s="466"/>
      <c r="Z113" s="466"/>
      <c r="AA113" s="466"/>
      <c r="AB113" s="466"/>
    </row>
    <row r="114" spans="2:28" ht="12.95" customHeight="1">
      <c r="B114" s="465" t="s">
        <v>141</v>
      </c>
      <c r="C114" s="465"/>
      <c r="D114" s="465"/>
      <c r="E114" s="465" t="s">
        <v>711</v>
      </c>
      <c r="F114" s="465"/>
      <c r="G114" s="465"/>
      <c r="H114" s="465"/>
      <c r="I114" s="465"/>
      <c r="J114" s="465"/>
      <c r="K114" s="360">
        <v>10000</v>
      </c>
      <c r="L114" s="361">
        <v>-6905.01</v>
      </c>
      <c r="M114" s="360">
        <v>3094.99</v>
      </c>
      <c r="N114" s="360">
        <v>3094.99</v>
      </c>
      <c r="O114" s="360">
        <v>3094.99</v>
      </c>
      <c r="P114" s="466">
        <v>3094.99</v>
      </c>
      <c r="Q114" s="466"/>
      <c r="R114" s="466">
        <v>3094.99</v>
      </c>
      <c r="S114" s="466"/>
      <c r="T114" s="466"/>
      <c r="U114" s="466"/>
      <c r="V114" s="466"/>
      <c r="W114" s="466"/>
      <c r="X114" s="466">
        <v>0</v>
      </c>
      <c r="Y114" s="466"/>
      <c r="Z114" s="466"/>
      <c r="AA114" s="466"/>
      <c r="AB114" s="466"/>
    </row>
    <row r="115" spans="2:28" ht="12.95" customHeight="1">
      <c r="B115" s="465" t="s">
        <v>145</v>
      </c>
      <c r="C115" s="465"/>
      <c r="D115" s="465"/>
      <c r="E115" s="465" t="s">
        <v>712</v>
      </c>
      <c r="F115" s="465"/>
      <c r="G115" s="465"/>
      <c r="H115" s="465"/>
      <c r="I115" s="465"/>
      <c r="J115" s="465"/>
      <c r="K115" s="360">
        <v>0</v>
      </c>
      <c r="L115" s="360">
        <v>14311.89</v>
      </c>
      <c r="M115" s="360">
        <v>14311.89</v>
      </c>
      <c r="N115" s="360">
        <v>14311.89</v>
      </c>
      <c r="O115" s="360">
        <v>14311.89</v>
      </c>
      <c r="P115" s="466">
        <v>14311.89</v>
      </c>
      <c r="Q115" s="466"/>
      <c r="R115" s="466">
        <v>14311.89</v>
      </c>
      <c r="S115" s="466"/>
      <c r="T115" s="466"/>
      <c r="U115" s="466"/>
      <c r="V115" s="466"/>
      <c r="W115" s="466"/>
      <c r="X115" s="466">
        <v>0</v>
      </c>
      <c r="Y115" s="466"/>
      <c r="Z115" s="466"/>
      <c r="AA115" s="466"/>
      <c r="AB115" s="466"/>
    </row>
    <row r="116" spans="2:28" ht="12.95" customHeight="1">
      <c r="B116" s="465" t="s">
        <v>147</v>
      </c>
      <c r="C116" s="465"/>
      <c r="D116" s="465"/>
      <c r="E116" s="465" t="s">
        <v>713</v>
      </c>
      <c r="F116" s="465"/>
      <c r="G116" s="465"/>
      <c r="H116" s="465"/>
      <c r="I116" s="465"/>
      <c r="J116" s="465"/>
      <c r="K116" s="360">
        <v>0</v>
      </c>
      <c r="L116" s="360">
        <v>14311.89</v>
      </c>
      <c r="M116" s="360">
        <v>14311.89</v>
      </c>
      <c r="N116" s="360">
        <v>14311.89</v>
      </c>
      <c r="O116" s="360">
        <v>14311.89</v>
      </c>
      <c r="P116" s="466">
        <v>14311.89</v>
      </c>
      <c r="Q116" s="466"/>
      <c r="R116" s="466">
        <v>14311.89</v>
      </c>
      <c r="S116" s="466"/>
      <c r="T116" s="466"/>
      <c r="U116" s="466"/>
      <c r="V116" s="466"/>
      <c r="W116" s="466"/>
      <c r="X116" s="466">
        <v>0</v>
      </c>
      <c r="Y116" s="466"/>
      <c r="Z116" s="466"/>
      <c r="AA116" s="466"/>
      <c r="AB116" s="466"/>
    </row>
    <row r="117" spans="2:28" ht="12.95" customHeight="1">
      <c r="B117" s="465" t="s">
        <v>149</v>
      </c>
      <c r="C117" s="465"/>
      <c r="D117" s="465"/>
      <c r="E117" s="465" t="s">
        <v>714</v>
      </c>
      <c r="F117" s="465"/>
      <c r="G117" s="465"/>
      <c r="H117" s="465"/>
      <c r="I117" s="465"/>
      <c r="J117" s="465"/>
      <c r="K117" s="360">
        <v>204000</v>
      </c>
      <c r="L117" s="360">
        <v>278992.63</v>
      </c>
      <c r="M117" s="360">
        <v>482992.63</v>
      </c>
      <c r="N117" s="360">
        <v>482992.63</v>
      </c>
      <c r="O117" s="360">
        <v>482992.63</v>
      </c>
      <c r="P117" s="466">
        <v>482992.63</v>
      </c>
      <c r="Q117" s="466"/>
      <c r="R117" s="466">
        <v>482992.63</v>
      </c>
      <c r="S117" s="466"/>
      <c r="T117" s="466"/>
      <c r="U117" s="466"/>
      <c r="V117" s="466"/>
      <c r="W117" s="466"/>
      <c r="X117" s="466">
        <v>0</v>
      </c>
      <c r="Y117" s="466"/>
      <c r="Z117" s="466"/>
      <c r="AA117" s="466"/>
      <c r="AB117" s="466"/>
    </row>
    <row r="118" spans="2:28" ht="12.95" customHeight="1">
      <c r="B118" s="465" t="s">
        <v>151</v>
      </c>
      <c r="C118" s="465"/>
      <c r="D118" s="465"/>
      <c r="E118" s="465" t="s">
        <v>715</v>
      </c>
      <c r="F118" s="465"/>
      <c r="G118" s="465"/>
      <c r="H118" s="465"/>
      <c r="I118" s="465"/>
      <c r="J118" s="465"/>
      <c r="K118" s="360">
        <v>204000</v>
      </c>
      <c r="L118" s="361">
        <v>-50317.82</v>
      </c>
      <c r="M118" s="360">
        <v>153682.18</v>
      </c>
      <c r="N118" s="360">
        <v>153682.18</v>
      </c>
      <c r="O118" s="360">
        <v>153682.18</v>
      </c>
      <c r="P118" s="466">
        <v>153682.18</v>
      </c>
      <c r="Q118" s="466"/>
      <c r="R118" s="466">
        <v>153682.18</v>
      </c>
      <c r="S118" s="466"/>
      <c r="T118" s="466"/>
      <c r="U118" s="466"/>
      <c r="V118" s="466"/>
      <c r="W118" s="466"/>
      <c r="X118" s="466">
        <v>0</v>
      </c>
      <c r="Y118" s="466"/>
      <c r="Z118" s="466"/>
      <c r="AA118" s="466"/>
      <c r="AB118" s="466"/>
    </row>
    <row r="119" spans="2:28" ht="12.95" customHeight="1">
      <c r="B119" s="465" t="s">
        <v>437</v>
      </c>
      <c r="C119" s="465"/>
      <c r="D119" s="465"/>
      <c r="E119" s="465" t="s">
        <v>716</v>
      </c>
      <c r="F119" s="465"/>
      <c r="G119" s="465"/>
      <c r="H119" s="465"/>
      <c r="I119" s="465"/>
      <c r="J119" s="465"/>
      <c r="K119" s="360">
        <v>0</v>
      </c>
      <c r="L119" s="360">
        <v>228076.86</v>
      </c>
      <c r="M119" s="360">
        <v>228076.86</v>
      </c>
      <c r="N119" s="360">
        <v>228076.86</v>
      </c>
      <c r="O119" s="360">
        <v>228076.86</v>
      </c>
      <c r="P119" s="466">
        <v>228076.86</v>
      </c>
      <c r="Q119" s="466"/>
      <c r="R119" s="466">
        <v>228076.86</v>
      </c>
      <c r="S119" s="466"/>
      <c r="T119" s="466"/>
      <c r="U119" s="466"/>
      <c r="V119" s="466"/>
      <c r="W119" s="466"/>
      <c r="X119" s="466">
        <v>0</v>
      </c>
      <c r="Y119" s="466"/>
      <c r="Z119" s="466"/>
      <c r="AA119" s="466"/>
      <c r="AB119" s="466"/>
    </row>
    <row r="120" spans="2:28" ht="12.95" customHeight="1">
      <c r="B120" s="465" t="s">
        <v>717</v>
      </c>
      <c r="C120" s="465"/>
      <c r="D120" s="465"/>
      <c r="E120" s="465" t="s">
        <v>718</v>
      </c>
      <c r="F120" s="465"/>
      <c r="G120" s="465"/>
      <c r="H120" s="465"/>
      <c r="I120" s="465"/>
      <c r="J120" s="465"/>
      <c r="K120" s="360">
        <v>0</v>
      </c>
      <c r="L120" s="360">
        <v>18963.59</v>
      </c>
      <c r="M120" s="360">
        <v>18963.59</v>
      </c>
      <c r="N120" s="360">
        <v>18963.59</v>
      </c>
      <c r="O120" s="360">
        <v>18963.59</v>
      </c>
      <c r="P120" s="466">
        <v>18963.59</v>
      </c>
      <c r="Q120" s="466"/>
      <c r="R120" s="466">
        <v>18963.59</v>
      </c>
      <c r="S120" s="466"/>
      <c r="T120" s="466"/>
      <c r="U120" s="466"/>
      <c r="V120" s="466"/>
      <c r="W120" s="466"/>
      <c r="X120" s="466">
        <v>0</v>
      </c>
      <c r="Y120" s="466"/>
      <c r="Z120" s="466"/>
      <c r="AA120" s="466"/>
      <c r="AB120" s="466"/>
    </row>
    <row r="121" spans="2:28" ht="12.95" customHeight="1">
      <c r="B121" s="465" t="s">
        <v>719</v>
      </c>
      <c r="C121" s="465"/>
      <c r="D121" s="465"/>
      <c r="E121" s="465" t="s">
        <v>720</v>
      </c>
      <c r="F121" s="465"/>
      <c r="G121" s="465"/>
      <c r="H121" s="465"/>
      <c r="I121" s="465"/>
      <c r="J121" s="465"/>
      <c r="K121" s="360">
        <v>0</v>
      </c>
      <c r="L121" s="360">
        <v>850</v>
      </c>
      <c r="M121" s="360">
        <v>850</v>
      </c>
      <c r="N121" s="360">
        <v>850</v>
      </c>
      <c r="O121" s="360">
        <v>850</v>
      </c>
      <c r="P121" s="466">
        <v>850</v>
      </c>
      <c r="Q121" s="466"/>
      <c r="R121" s="466">
        <v>850</v>
      </c>
      <c r="S121" s="466"/>
      <c r="T121" s="466"/>
      <c r="U121" s="466"/>
      <c r="V121" s="466"/>
      <c r="W121" s="466"/>
      <c r="X121" s="466">
        <v>0</v>
      </c>
      <c r="Y121" s="466"/>
      <c r="Z121" s="466"/>
      <c r="AA121" s="466"/>
      <c r="AB121" s="466"/>
    </row>
    <row r="122" spans="2:28" ht="12.95" customHeight="1">
      <c r="B122" s="465" t="s">
        <v>721</v>
      </c>
      <c r="C122" s="465"/>
      <c r="D122" s="465"/>
      <c r="E122" s="465" t="s">
        <v>722</v>
      </c>
      <c r="F122" s="465"/>
      <c r="G122" s="465"/>
      <c r="H122" s="465"/>
      <c r="I122" s="465"/>
      <c r="J122" s="465"/>
      <c r="K122" s="360">
        <v>0</v>
      </c>
      <c r="L122" s="360">
        <v>81420</v>
      </c>
      <c r="M122" s="360">
        <v>81420</v>
      </c>
      <c r="N122" s="360">
        <v>81420</v>
      </c>
      <c r="O122" s="360">
        <v>81420</v>
      </c>
      <c r="P122" s="466">
        <v>81420</v>
      </c>
      <c r="Q122" s="466"/>
      <c r="R122" s="466">
        <v>81420</v>
      </c>
      <c r="S122" s="466"/>
      <c r="T122" s="466"/>
      <c r="U122" s="466"/>
      <c r="V122" s="466"/>
      <c r="W122" s="466"/>
      <c r="X122" s="466">
        <v>0</v>
      </c>
      <c r="Y122" s="466"/>
      <c r="Z122" s="466"/>
      <c r="AA122" s="466"/>
      <c r="AB122" s="466"/>
    </row>
    <row r="123" spans="2:28" ht="12.95" customHeight="1">
      <c r="B123" s="471" t="s">
        <v>161</v>
      </c>
      <c r="C123" s="471"/>
      <c r="D123" s="471"/>
      <c r="E123" s="472" t="s">
        <v>162</v>
      </c>
      <c r="F123" s="472"/>
      <c r="G123" s="472"/>
      <c r="H123" s="472"/>
      <c r="I123" s="472"/>
      <c r="J123" s="472"/>
      <c r="K123" s="356">
        <v>5685986.7300000004</v>
      </c>
      <c r="L123" s="356">
        <v>1031877.09</v>
      </c>
      <c r="M123" s="356">
        <v>6717863.8200000003</v>
      </c>
      <c r="N123" s="356">
        <v>6717863.8200000003</v>
      </c>
      <c r="O123" s="356">
        <v>6717863.8200000003</v>
      </c>
      <c r="P123" s="473">
        <v>6717863.8200000003</v>
      </c>
      <c r="Q123" s="473"/>
      <c r="R123" s="473">
        <v>6717863.8200000003</v>
      </c>
      <c r="S123" s="473"/>
      <c r="T123" s="473"/>
      <c r="U123" s="473"/>
      <c r="V123" s="473"/>
      <c r="W123" s="473"/>
      <c r="X123" s="473">
        <v>0</v>
      </c>
      <c r="Y123" s="473"/>
      <c r="Z123" s="473"/>
      <c r="AA123" s="473"/>
      <c r="AB123" s="473"/>
    </row>
    <row r="124" spans="2:28" ht="12.95" customHeight="1">
      <c r="B124" s="469" t="s">
        <v>163</v>
      </c>
      <c r="C124" s="469"/>
      <c r="D124" s="469"/>
      <c r="E124" s="469" t="s">
        <v>164</v>
      </c>
      <c r="F124" s="469"/>
      <c r="G124" s="469"/>
      <c r="H124" s="469"/>
      <c r="I124" s="469"/>
      <c r="J124" s="469"/>
      <c r="K124" s="358">
        <v>3218404.17</v>
      </c>
      <c r="L124" s="359">
        <v>-102479.78</v>
      </c>
      <c r="M124" s="358">
        <v>3115924.39</v>
      </c>
      <c r="N124" s="358">
        <v>3115924.39</v>
      </c>
      <c r="O124" s="358">
        <v>3115924.39</v>
      </c>
      <c r="P124" s="470">
        <v>3115924.39</v>
      </c>
      <c r="Q124" s="470"/>
      <c r="R124" s="470">
        <v>3115924.39</v>
      </c>
      <c r="S124" s="470"/>
      <c r="T124" s="470"/>
      <c r="U124" s="470"/>
      <c r="V124" s="470"/>
      <c r="W124" s="470"/>
      <c r="X124" s="470">
        <v>0</v>
      </c>
      <c r="Y124" s="470"/>
      <c r="Z124" s="470"/>
      <c r="AA124" s="470"/>
      <c r="AB124" s="470"/>
    </row>
    <row r="125" spans="2:28" ht="12.95" customHeight="1">
      <c r="B125" s="465" t="s">
        <v>165</v>
      </c>
      <c r="C125" s="465"/>
      <c r="D125" s="465"/>
      <c r="E125" s="465" t="s">
        <v>723</v>
      </c>
      <c r="F125" s="465"/>
      <c r="G125" s="465"/>
      <c r="H125" s="465"/>
      <c r="I125" s="465"/>
      <c r="J125" s="465"/>
      <c r="K125" s="360">
        <v>3096505.68</v>
      </c>
      <c r="L125" s="361">
        <v>-67168.289999999994</v>
      </c>
      <c r="M125" s="360">
        <v>3029337.39</v>
      </c>
      <c r="N125" s="360">
        <v>3029337.39</v>
      </c>
      <c r="O125" s="360">
        <v>3029337.39</v>
      </c>
      <c r="P125" s="466">
        <v>3029337.39</v>
      </c>
      <c r="Q125" s="466"/>
      <c r="R125" s="466">
        <v>3029337.39</v>
      </c>
      <c r="S125" s="466"/>
      <c r="T125" s="466"/>
      <c r="U125" s="466"/>
      <c r="V125" s="466"/>
      <c r="W125" s="466"/>
      <c r="X125" s="466">
        <v>0</v>
      </c>
      <c r="Y125" s="466"/>
      <c r="Z125" s="466"/>
      <c r="AA125" s="466"/>
      <c r="AB125" s="466"/>
    </row>
    <row r="126" spans="2:28" ht="12.95" customHeight="1">
      <c r="B126" s="465" t="s">
        <v>167</v>
      </c>
      <c r="C126" s="465"/>
      <c r="D126" s="465"/>
      <c r="E126" s="465" t="s">
        <v>723</v>
      </c>
      <c r="F126" s="465"/>
      <c r="G126" s="465"/>
      <c r="H126" s="465"/>
      <c r="I126" s="465"/>
      <c r="J126" s="465"/>
      <c r="K126" s="360">
        <v>3096505.68</v>
      </c>
      <c r="L126" s="361">
        <v>-67168.289999999994</v>
      </c>
      <c r="M126" s="360">
        <v>3029337.39</v>
      </c>
      <c r="N126" s="360">
        <v>3029337.39</v>
      </c>
      <c r="O126" s="360">
        <v>3029337.39</v>
      </c>
      <c r="P126" s="466">
        <v>3029337.39</v>
      </c>
      <c r="Q126" s="466"/>
      <c r="R126" s="466">
        <v>3029337.39</v>
      </c>
      <c r="S126" s="466"/>
      <c r="T126" s="466"/>
      <c r="U126" s="466"/>
      <c r="V126" s="466"/>
      <c r="W126" s="466"/>
      <c r="X126" s="466">
        <v>0</v>
      </c>
      <c r="Y126" s="466"/>
      <c r="Z126" s="466"/>
      <c r="AA126" s="466"/>
      <c r="AB126" s="466"/>
    </row>
    <row r="127" spans="2:28" ht="12.95" customHeight="1">
      <c r="B127" s="465" t="s">
        <v>174</v>
      </c>
      <c r="C127" s="465"/>
      <c r="D127" s="465"/>
      <c r="E127" s="465" t="s">
        <v>724</v>
      </c>
      <c r="F127" s="465"/>
      <c r="G127" s="465"/>
      <c r="H127" s="465"/>
      <c r="I127" s="465"/>
      <c r="J127" s="465"/>
      <c r="K127" s="360">
        <v>121898.49</v>
      </c>
      <c r="L127" s="361">
        <v>-36011.49</v>
      </c>
      <c r="M127" s="360">
        <v>85887</v>
      </c>
      <c r="N127" s="360">
        <v>85887</v>
      </c>
      <c r="O127" s="360">
        <v>85887</v>
      </c>
      <c r="P127" s="466">
        <v>85887</v>
      </c>
      <c r="Q127" s="466"/>
      <c r="R127" s="466">
        <v>85887</v>
      </c>
      <c r="S127" s="466"/>
      <c r="T127" s="466"/>
      <c r="U127" s="466"/>
      <c r="V127" s="466"/>
      <c r="W127" s="466"/>
      <c r="X127" s="466">
        <v>0</v>
      </c>
      <c r="Y127" s="466"/>
      <c r="Z127" s="466"/>
      <c r="AA127" s="466"/>
      <c r="AB127" s="466"/>
    </row>
    <row r="128" spans="2:28" ht="12.95" customHeight="1">
      <c r="B128" s="465" t="s">
        <v>176</v>
      </c>
      <c r="C128" s="465"/>
      <c r="D128" s="465"/>
      <c r="E128" s="465" t="s">
        <v>724</v>
      </c>
      <c r="F128" s="465"/>
      <c r="G128" s="465"/>
      <c r="H128" s="465"/>
      <c r="I128" s="465"/>
      <c r="J128" s="465"/>
      <c r="K128" s="360">
        <v>121898.49</v>
      </c>
      <c r="L128" s="361">
        <v>-36011.49</v>
      </c>
      <c r="M128" s="360">
        <v>85887</v>
      </c>
      <c r="N128" s="360">
        <v>85887</v>
      </c>
      <c r="O128" s="360">
        <v>85887</v>
      </c>
      <c r="P128" s="466">
        <v>85887</v>
      </c>
      <c r="Q128" s="466"/>
      <c r="R128" s="466">
        <v>85887</v>
      </c>
      <c r="S128" s="466"/>
      <c r="T128" s="466"/>
      <c r="U128" s="466"/>
      <c r="V128" s="466"/>
      <c r="W128" s="466"/>
      <c r="X128" s="466">
        <v>0</v>
      </c>
      <c r="Y128" s="466"/>
      <c r="Z128" s="466"/>
      <c r="AA128" s="466"/>
      <c r="AB128" s="466"/>
    </row>
    <row r="129" spans="1:28" ht="12.95" customHeight="1">
      <c r="B129" s="465" t="s">
        <v>725</v>
      </c>
      <c r="C129" s="465"/>
      <c r="D129" s="465"/>
      <c r="E129" s="465" t="s">
        <v>726</v>
      </c>
      <c r="F129" s="465"/>
      <c r="G129" s="465"/>
      <c r="H129" s="465"/>
      <c r="I129" s="465"/>
      <c r="J129" s="465"/>
      <c r="K129" s="360">
        <v>0</v>
      </c>
      <c r="L129" s="360">
        <v>700</v>
      </c>
      <c r="M129" s="360">
        <v>700</v>
      </c>
      <c r="N129" s="360">
        <v>700</v>
      </c>
      <c r="O129" s="360">
        <v>700</v>
      </c>
      <c r="P129" s="466">
        <v>700</v>
      </c>
      <c r="Q129" s="466"/>
      <c r="R129" s="466">
        <v>700</v>
      </c>
      <c r="S129" s="466"/>
      <c r="T129" s="466"/>
      <c r="U129" s="466"/>
      <c r="V129" s="466"/>
      <c r="W129" s="466"/>
      <c r="X129" s="466">
        <v>0</v>
      </c>
      <c r="Y129" s="466"/>
      <c r="Z129" s="466"/>
      <c r="AA129" s="466"/>
      <c r="AB129" s="466"/>
    </row>
    <row r="130" spans="1:28" ht="12.95" customHeight="1">
      <c r="B130" s="465" t="s">
        <v>727</v>
      </c>
      <c r="C130" s="465"/>
      <c r="D130" s="465"/>
      <c r="E130" s="465" t="s">
        <v>728</v>
      </c>
      <c r="F130" s="465"/>
      <c r="G130" s="465"/>
      <c r="H130" s="465"/>
      <c r="I130" s="465"/>
      <c r="J130" s="465"/>
      <c r="K130" s="360">
        <v>0</v>
      </c>
      <c r="L130" s="360">
        <v>700</v>
      </c>
      <c r="M130" s="360">
        <v>700</v>
      </c>
      <c r="N130" s="360">
        <v>700</v>
      </c>
      <c r="O130" s="360">
        <v>700</v>
      </c>
      <c r="P130" s="466">
        <v>700</v>
      </c>
      <c r="Q130" s="466"/>
      <c r="R130" s="466">
        <v>700</v>
      </c>
      <c r="S130" s="466"/>
      <c r="T130" s="466"/>
      <c r="U130" s="466"/>
      <c r="V130" s="466"/>
      <c r="W130" s="466"/>
      <c r="X130" s="466">
        <v>0</v>
      </c>
      <c r="Y130" s="466"/>
      <c r="Z130" s="466"/>
      <c r="AA130" s="466"/>
      <c r="AB130" s="466"/>
    </row>
    <row r="131" spans="1:28" ht="12.95" customHeight="1">
      <c r="B131" s="469" t="s">
        <v>180</v>
      </c>
      <c r="C131" s="469"/>
      <c r="D131" s="469"/>
      <c r="E131" s="469" t="s">
        <v>181</v>
      </c>
      <c r="F131" s="469"/>
      <c r="G131" s="469"/>
      <c r="H131" s="469"/>
      <c r="I131" s="469"/>
      <c r="J131" s="469"/>
      <c r="K131" s="358">
        <v>757000</v>
      </c>
      <c r="L131" s="358">
        <v>863836.71</v>
      </c>
      <c r="M131" s="358">
        <v>1620836.71</v>
      </c>
      <c r="N131" s="358">
        <v>1620836.71</v>
      </c>
      <c r="O131" s="358">
        <v>1620836.71</v>
      </c>
      <c r="P131" s="470">
        <v>1620836.71</v>
      </c>
      <c r="Q131" s="470"/>
      <c r="R131" s="470">
        <v>1620836.71</v>
      </c>
      <c r="S131" s="470"/>
      <c r="T131" s="470"/>
      <c r="U131" s="470"/>
      <c r="V131" s="470"/>
      <c r="W131" s="470"/>
      <c r="X131" s="470">
        <v>0</v>
      </c>
      <c r="Y131" s="470"/>
      <c r="Z131" s="470"/>
      <c r="AA131" s="470"/>
      <c r="AB131" s="470"/>
    </row>
    <row r="132" spans="1:28" ht="12.95" customHeight="1">
      <c r="B132" s="465" t="s">
        <v>186</v>
      </c>
      <c r="C132" s="465"/>
      <c r="D132" s="465"/>
      <c r="E132" s="465" t="s">
        <v>729</v>
      </c>
      <c r="F132" s="465"/>
      <c r="G132" s="465"/>
      <c r="H132" s="465"/>
      <c r="I132" s="465"/>
      <c r="J132" s="465"/>
      <c r="K132" s="360">
        <v>300000</v>
      </c>
      <c r="L132" s="360">
        <v>553363.38</v>
      </c>
      <c r="M132" s="360">
        <v>853363.38</v>
      </c>
      <c r="N132" s="360">
        <v>853363.38</v>
      </c>
      <c r="O132" s="360">
        <v>853363.38</v>
      </c>
      <c r="P132" s="466">
        <v>853363.38</v>
      </c>
      <c r="Q132" s="466"/>
      <c r="R132" s="466">
        <v>853363.38</v>
      </c>
      <c r="S132" s="466"/>
      <c r="T132" s="466"/>
      <c r="U132" s="466"/>
      <c r="V132" s="466"/>
      <c r="W132" s="466"/>
      <c r="X132" s="466">
        <v>0</v>
      </c>
      <c r="Y132" s="466"/>
      <c r="Z132" s="466"/>
      <c r="AA132" s="466"/>
      <c r="AB132" s="466"/>
    </row>
    <row r="133" spans="1:28" ht="12.95" customHeight="1">
      <c r="B133" s="465" t="s">
        <v>188</v>
      </c>
      <c r="C133" s="465"/>
      <c r="D133" s="465"/>
      <c r="E133" s="465" t="s">
        <v>729</v>
      </c>
      <c r="F133" s="465"/>
      <c r="G133" s="465"/>
      <c r="H133" s="465"/>
      <c r="I133" s="465"/>
      <c r="J133" s="465"/>
      <c r="K133" s="360">
        <v>300000</v>
      </c>
      <c r="L133" s="360">
        <v>553363.38</v>
      </c>
      <c r="M133" s="360">
        <v>853363.38</v>
      </c>
      <c r="N133" s="360">
        <v>853363.38</v>
      </c>
      <c r="O133" s="360">
        <v>853363.38</v>
      </c>
      <c r="P133" s="466">
        <v>853363.38</v>
      </c>
      <c r="Q133" s="466"/>
      <c r="R133" s="466">
        <v>853363.38</v>
      </c>
      <c r="S133" s="466"/>
      <c r="T133" s="466"/>
      <c r="U133" s="466"/>
      <c r="V133" s="466"/>
      <c r="W133" s="466"/>
      <c r="X133" s="466">
        <v>0</v>
      </c>
      <c r="Y133" s="466"/>
      <c r="Z133" s="466"/>
      <c r="AA133" s="466"/>
      <c r="AB133" s="466"/>
    </row>
    <row r="134" spans="1:28" ht="12.95" customHeight="1">
      <c r="B134" s="465" t="s">
        <v>189</v>
      </c>
      <c r="C134" s="465"/>
      <c r="D134" s="465"/>
      <c r="E134" s="465" t="s">
        <v>730</v>
      </c>
      <c r="F134" s="465"/>
      <c r="G134" s="465"/>
      <c r="H134" s="465"/>
      <c r="I134" s="465"/>
      <c r="J134" s="465"/>
      <c r="K134" s="360">
        <v>457000</v>
      </c>
      <c r="L134" s="360">
        <v>310473.33</v>
      </c>
      <c r="M134" s="360">
        <v>767473.33</v>
      </c>
      <c r="N134" s="360">
        <v>767473.33</v>
      </c>
      <c r="O134" s="360">
        <v>767473.33</v>
      </c>
      <c r="P134" s="466">
        <v>767473.33</v>
      </c>
      <c r="Q134" s="466"/>
      <c r="R134" s="466">
        <v>767473.33</v>
      </c>
      <c r="S134" s="466"/>
      <c r="T134" s="466"/>
      <c r="U134" s="466"/>
      <c r="V134" s="466"/>
      <c r="W134" s="466"/>
      <c r="X134" s="466">
        <v>0</v>
      </c>
      <c r="Y134" s="466"/>
      <c r="Z134" s="466"/>
      <c r="AA134" s="466"/>
      <c r="AB134" s="466"/>
    </row>
    <row r="135" spans="1:28" ht="12.95" customHeight="1">
      <c r="B135" s="465" t="s">
        <v>191</v>
      </c>
      <c r="C135" s="465"/>
      <c r="D135" s="465"/>
      <c r="E135" s="465" t="s">
        <v>730</v>
      </c>
      <c r="F135" s="465"/>
      <c r="G135" s="465"/>
      <c r="H135" s="465"/>
      <c r="I135" s="465"/>
      <c r="J135" s="465"/>
      <c r="K135" s="360">
        <v>457000</v>
      </c>
      <c r="L135" s="360">
        <v>310473.33</v>
      </c>
      <c r="M135" s="360">
        <v>767473.33</v>
      </c>
      <c r="N135" s="360">
        <v>767473.33</v>
      </c>
      <c r="O135" s="360">
        <v>767473.33</v>
      </c>
      <c r="P135" s="466">
        <v>767473.33</v>
      </c>
      <c r="Q135" s="466"/>
      <c r="R135" s="466">
        <v>767473.33</v>
      </c>
      <c r="S135" s="466"/>
      <c r="T135" s="466"/>
      <c r="U135" s="466"/>
      <c r="V135" s="466"/>
      <c r="W135" s="466"/>
      <c r="X135" s="466">
        <v>0</v>
      </c>
      <c r="Y135" s="466"/>
      <c r="Z135" s="466"/>
      <c r="AA135" s="466"/>
      <c r="AB135" s="466"/>
    </row>
    <row r="136" spans="1:28" ht="12.95" customHeight="1">
      <c r="B136" s="469" t="s">
        <v>195</v>
      </c>
      <c r="C136" s="469"/>
      <c r="D136" s="469"/>
      <c r="E136" s="469" t="s">
        <v>196</v>
      </c>
      <c r="F136" s="469"/>
      <c r="G136" s="469"/>
      <c r="H136" s="469"/>
      <c r="I136" s="469"/>
      <c r="J136" s="469"/>
      <c r="K136" s="358">
        <v>0</v>
      </c>
      <c r="L136" s="358">
        <v>355062.94</v>
      </c>
      <c r="M136" s="358">
        <v>355062.94</v>
      </c>
      <c r="N136" s="358">
        <v>355062.94</v>
      </c>
      <c r="O136" s="358">
        <v>355062.94</v>
      </c>
      <c r="P136" s="470">
        <v>355062.94</v>
      </c>
      <c r="Q136" s="470"/>
      <c r="R136" s="470">
        <v>355062.94</v>
      </c>
      <c r="S136" s="470"/>
      <c r="T136" s="470"/>
      <c r="U136" s="470"/>
      <c r="V136" s="470"/>
      <c r="W136" s="470"/>
      <c r="X136" s="470">
        <v>0</v>
      </c>
      <c r="Y136" s="470"/>
      <c r="Z136" s="470"/>
      <c r="AA136" s="470"/>
      <c r="AB136" s="470"/>
    </row>
    <row r="137" spans="1:28" ht="16.899999999999999" customHeight="1"/>
    <row r="138" spans="1:28" ht="14.1" customHeight="1">
      <c r="W138" s="464" t="s">
        <v>731</v>
      </c>
      <c r="X138" s="464"/>
      <c r="Y138" s="464"/>
      <c r="Z138" s="464"/>
      <c r="AA138" s="464"/>
    </row>
    <row r="139" spans="1:28" ht="7.15" customHeight="1">
      <c r="D139" s="482" t="s">
        <v>511</v>
      </c>
      <c r="E139" s="482"/>
      <c r="F139" s="482"/>
      <c r="G139" s="482"/>
      <c r="H139" s="482"/>
      <c r="I139" s="482"/>
      <c r="J139" s="482"/>
      <c r="K139" s="482"/>
      <c r="L139" s="482"/>
      <c r="M139" s="482"/>
      <c r="N139" s="482"/>
      <c r="O139" s="482"/>
      <c r="P139" s="482"/>
      <c r="Q139" s="482"/>
      <c r="R139" s="482"/>
      <c r="S139" s="482"/>
      <c r="T139" s="482"/>
      <c r="U139" s="482"/>
      <c r="V139" s="482"/>
      <c r="W139" s="482"/>
      <c r="X139" s="482"/>
    </row>
    <row r="140" spans="1:28" ht="9.6" customHeight="1">
      <c r="A140" s="483"/>
      <c r="B140" s="483"/>
      <c r="C140" s="483"/>
      <c r="D140" s="483"/>
      <c r="E140" s="483"/>
      <c r="F140" s="483"/>
      <c r="G140" s="483"/>
      <c r="H140" s="482"/>
      <c r="I140" s="482"/>
      <c r="J140" s="482"/>
      <c r="K140" s="482"/>
      <c r="L140" s="482"/>
      <c r="M140" s="482"/>
      <c r="N140" s="482"/>
      <c r="O140" s="482"/>
      <c r="P140" s="482"/>
      <c r="Q140" s="482"/>
      <c r="R140" s="482"/>
      <c r="S140" s="482"/>
      <c r="T140" s="482"/>
      <c r="U140" s="482"/>
      <c r="V140" s="482"/>
      <c r="W140" s="482"/>
      <c r="X140" s="482"/>
    </row>
    <row r="141" spans="1:28" ht="13.35" customHeight="1">
      <c r="A141" s="483"/>
      <c r="B141" s="483"/>
      <c r="C141" s="483"/>
      <c r="D141" s="483"/>
      <c r="E141" s="483"/>
      <c r="F141" s="483"/>
      <c r="G141" s="483"/>
      <c r="H141" s="484" t="s">
        <v>615</v>
      </c>
      <c r="I141" s="484"/>
      <c r="J141" s="484"/>
      <c r="K141" s="484"/>
      <c r="L141" s="484"/>
      <c r="M141" s="484"/>
      <c r="N141" s="484"/>
      <c r="O141" s="484"/>
      <c r="P141" s="484"/>
      <c r="Q141" s="484"/>
      <c r="R141" s="484"/>
      <c r="S141" s="484"/>
      <c r="T141" s="484"/>
    </row>
    <row r="142" spans="1:28" ht="5.25" customHeight="1">
      <c r="A142" s="483"/>
      <c r="B142" s="483"/>
      <c r="C142" s="483"/>
      <c r="D142" s="483"/>
      <c r="E142" s="483"/>
      <c r="F142" s="483"/>
      <c r="G142" s="483"/>
      <c r="H142" s="477" t="s">
        <v>616</v>
      </c>
      <c r="I142" s="477"/>
      <c r="J142" s="477"/>
      <c r="K142" s="477"/>
      <c r="L142" s="477"/>
      <c r="M142" s="477"/>
      <c r="N142" s="477"/>
      <c r="O142" s="477"/>
      <c r="P142" s="477"/>
      <c r="Q142" s="477"/>
      <c r="R142" s="477"/>
      <c r="S142" s="477"/>
    </row>
    <row r="143" spans="1:28" ht="8.1" customHeight="1">
      <c r="C143" s="476" t="s">
        <v>617</v>
      </c>
      <c r="D143" s="476"/>
      <c r="E143" s="476"/>
      <c r="F143" s="476"/>
      <c r="G143" s="476"/>
      <c r="H143" s="476"/>
      <c r="I143" s="476"/>
      <c r="J143" s="477"/>
      <c r="K143" s="477"/>
      <c r="L143" s="477"/>
      <c r="M143" s="477"/>
      <c r="N143" s="477"/>
      <c r="O143" s="477"/>
      <c r="P143" s="477"/>
      <c r="Q143" s="478" t="s">
        <v>618</v>
      </c>
      <c r="R143" s="478"/>
      <c r="S143" s="478"/>
      <c r="T143" s="478"/>
      <c r="U143" s="478"/>
      <c r="V143" s="479" t="s">
        <v>619</v>
      </c>
      <c r="W143" s="479"/>
      <c r="X143" s="479"/>
      <c r="Y143" s="479"/>
      <c r="Z143" s="479"/>
    </row>
    <row r="144" spans="1:28" ht="6" customHeight="1">
      <c r="C144" s="476"/>
      <c r="D144" s="476"/>
      <c r="E144" s="476"/>
      <c r="F144" s="476"/>
      <c r="G144" s="476"/>
      <c r="H144" s="476"/>
      <c r="I144" s="476"/>
      <c r="J144" s="480"/>
      <c r="K144" s="480"/>
      <c r="L144" s="480"/>
      <c r="M144" s="480"/>
      <c r="N144" s="480"/>
      <c r="O144" s="480"/>
      <c r="P144" s="480"/>
      <c r="Q144" s="478"/>
      <c r="R144" s="478"/>
      <c r="S144" s="478"/>
      <c r="T144" s="478"/>
      <c r="U144" s="478"/>
      <c r="V144" s="479"/>
      <c r="W144" s="479"/>
      <c r="X144" s="479"/>
      <c r="Y144" s="479"/>
      <c r="Z144" s="479"/>
    </row>
    <row r="145" spans="1:28" ht="7.35" customHeight="1">
      <c r="C145" s="476" t="s">
        <v>620</v>
      </c>
      <c r="D145" s="476"/>
      <c r="E145" s="476"/>
      <c r="F145" s="476"/>
      <c r="G145" s="481"/>
      <c r="H145" s="481"/>
      <c r="I145" s="481"/>
      <c r="J145" s="481"/>
      <c r="K145" s="481"/>
      <c r="L145" s="481"/>
      <c r="M145" s="481"/>
      <c r="N145" s="481"/>
      <c r="O145" s="481"/>
      <c r="P145" s="481"/>
      <c r="Q145" s="481"/>
      <c r="R145" s="481"/>
      <c r="S145" s="481"/>
      <c r="T145" s="478"/>
      <c r="U145" s="478"/>
      <c r="V145" s="478" t="s">
        <v>621</v>
      </c>
      <c r="W145" s="478"/>
      <c r="X145" s="478"/>
      <c r="Y145" s="478"/>
    </row>
    <row r="146" spans="1:28" ht="6.75" customHeight="1">
      <c r="G146" s="481"/>
      <c r="H146" s="481"/>
      <c r="I146" s="481"/>
      <c r="J146" s="481"/>
      <c r="K146" s="481"/>
      <c r="L146" s="481"/>
      <c r="M146" s="481"/>
      <c r="N146" s="481"/>
      <c r="O146" s="481"/>
      <c r="P146" s="481"/>
      <c r="Q146" s="481"/>
      <c r="R146" s="481"/>
      <c r="S146" s="481"/>
      <c r="T146" s="478"/>
      <c r="U146" s="478"/>
      <c r="V146" s="478"/>
      <c r="W146" s="478"/>
      <c r="X146" s="478"/>
      <c r="Y146" s="478"/>
    </row>
    <row r="147" spans="1:28" ht="29.65" customHeight="1">
      <c r="A147" s="474" t="s">
        <v>496</v>
      </c>
      <c r="B147" s="474"/>
      <c r="C147" s="474"/>
      <c r="D147" s="474"/>
      <c r="E147" s="474"/>
      <c r="F147" s="474"/>
      <c r="G147" s="474"/>
      <c r="H147" s="474"/>
      <c r="K147" s="354" t="s">
        <v>622</v>
      </c>
      <c r="L147" s="355" t="s">
        <v>623</v>
      </c>
      <c r="M147" s="354" t="s">
        <v>624</v>
      </c>
      <c r="N147" s="354" t="s">
        <v>625</v>
      </c>
      <c r="O147" s="354" t="s">
        <v>626</v>
      </c>
      <c r="P147" s="475" t="s">
        <v>627</v>
      </c>
      <c r="Q147" s="475"/>
      <c r="R147" s="475" t="s">
        <v>520</v>
      </c>
      <c r="S147" s="475"/>
      <c r="T147" s="475"/>
      <c r="U147" s="475"/>
      <c r="V147" s="475"/>
      <c r="W147" s="475"/>
      <c r="X147" s="475" t="s">
        <v>516</v>
      </c>
      <c r="Y147" s="475"/>
      <c r="Z147" s="475"/>
      <c r="AA147" s="475"/>
      <c r="AB147" s="475"/>
    </row>
    <row r="148" spans="1:28" ht="9" customHeight="1"/>
    <row r="149" spans="1:28" ht="9.9499999999999993" customHeight="1">
      <c r="B149" s="465" t="s">
        <v>197</v>
      </c>
      <c r="C149" s="465"/>
      <c r="D149" s="465"/>
      <c r="E149" s="465" t="s">
        <v>732</v>
      </c>
      <c r="F149" s="465"/>
      <c r="G149" s="465"/>
      <c r="H149" s="465"/>
      <c r="I149" s="465"/>
      <c r="J149" s="465"/>
      <c r="K149" s="360">
        <v>0</v>
      </c>
      <c r="L149" s="360">
        <v>10400</v>
      </c>
      <c r="M149" s="360">
        <v>10400</v>
      </c>
      <c r="N149" s="360">
        <v>10400</v>
      </c>
      <c r="O149" s="360">
        <v>10400</v>
      </c>
      <c r="P149" s="466">
        <v>10400</v>
      </c>
      <c r="Q149" s="466"/>
      <c r="R149" s="466">
        <v>10400</v>
      </c>
      <c r="S149" s="466"/>
      <c r="T149" s="466"/>
      <c r="U149" s="466"/>
      <c r="V149" s="466"/>
      <c r="W149" s="466"/>
      <c r="X149" s="466">
        <v>0</v>
      </c>
      <c r="Y149" s="466"/>
      <c r="Z149" s="466"/>
      <c r="AA149" s="466"/>
      <c r="AB149" s="466"/>
    </row>
    <row r="150" spans="1:28" ht="12.95" customHeight="1">
      <c r="B150" s="465" t="s">
        <v>199</v>
      </c>
      <c r="C150" s="465"/>
      <c r="D150" s="465"/>
      <c r="E150" s="465" t="s">
        <v>733</v>
      </c>
      <c r="F150" s="465"/>
      <c r="G150" s="465"/>
      <c r="H150" s="465"/>
      <c r="I150" s="465"/>
      <c r="J150" s="465"/>
      <c r="K150" s="360">
        <v>0</v>
      </c>
      <c r="L150" s="360">
        <v>4600</v>
      </c>
      <c r="M150" s="360">
        <v>4600</v>
      </c>
      <c r="N150" s="360">
        <v>4600</v>
      </c>
      <c r="O150" s="360">
        <v>4600</v>
      </c>
      <c r="P150" s="466">
        <v>4600</v>
      </c>
      <c r="Q150" s="466"/>
      <c r="R150" s="466">
        <v>4600</v>
      </c>
      <c r="S150" s="466"/>
      <c r="T150" s="466"/>
      <c r="U150" s="466"/>
      <c r="V150" s="466"/>
      <c r="W150" s="466"/>
      <c r="X150" s="466">
        <v>0</v>
      </c>
      <c r="Y150" s="466"/>
      <c r="Z150" s="466"/>
      <c r="AA150" s="466"/>
      <c r="AB150" s="466"/>
    </row>
    <row r="151" spans="1:28" ht="12.95" customHeight="1">
      <c r="B151" s="465" t="s">
        <v>446</v>
      </c>
      <c r="C151" s="465"/>
      <c r="D151" s="465"/>
      <c r="E151" s="465" t="s">
        <v>734</v>
      </c>
      <c r="F151" s="465"/>
      <c r="G151" s="465"/>
      <c r="H151" s="465"/>
      <c r="I151" s="465"/>
      <c r="J151" s="465"/>
      <c r="K151" s="360">
        <v>0</v>
      </c>
      <c r="L151" s="360">
        <v>5800</v>
      </c>
      <c r="M151" s="360">
        <v>5800</v>
      </c>
      <c r="N151" s="360">
        <v>5800</v>
      </c>
      <c r="O151" s="360">
        <v>5800</v>
      </c>
      <c r="P151" s="466">
        <v>5800</v>
      </c>
      <c r="Q151" s="466"/>
      <c r="R151" s="466">
        <v>5800</v>
      </c>
      <c r="S151" s="466"/>
      <c r="T151" s="466"/>
      <c r="U151" s="466"/>
      <c r="V151" s="466"/>
      <c r="W151" s="466"/>
      <c r="X151" s="466">
        <v>0</v>
      </c>
      <c r="Y151" s="466"/>
      <c r="Z151" s="466"/>
      <c r="AA151" s="466"/>
      <c r="AB151" s="466"/>
    </row>
    <row r="152" spans="1:28" ht="12.95" customHeight="1">
      <c r="B152" s="465" t="s">
        <v>204</v>
      </c>
      <c r="C152" s="465"/>
      <c r="D152" s="465"/>
      <c r="E152" s="465" t="s">
        <v>735</v>
      </c>
      <c r="F152" s="465"/>
      <c r="G152" s="465"/>
      <c r="H152" s="465"/>
      <c r="I152" s="465"/>
      <c r="J152" s="465"/>
      <c r="K152" s="360">
        <v>0</v>
      </c>
      <c r="L152" s="360">
        <v>104472</v>
      </c>
      <c r="M152" s="360">
        <v>104472</v>
      </c>
      <c r="N152" s="360">
        <v>104472</v>
      </c>
      <c r="O152" s="360">
        <v>104472</v>
      </c>
      <c r="P152" s="466">
        <v>104472</v>
      </c>
      <c r="Q152" s="466"/>
      <c r="R152" s="466">
        <v>104472</v>
      </c>
      <c r="S152" s="466"/>
      <c r="T152" s="466"/>
      <c r="U152" s="466"/>
      <c r="V152" s="466"/>
      <c r="W152" s="466"/>
      <c r="X152" s="466">
        <v>0</v>
      </c>
      <c r="Y152" s="466"/>
      <c r="Z152" s="466"/>
      <c r="AA152" s="466"/>
      <c r="AB152" s="466"/>
    </row>
    <row r="153" spans="1:28" ht="12.95" customHeight="1">
      <c r="B153" s="465" t="s">
        <v>206</v>
      </c>
      <c r="C153" s="465"/>
      <c r="D153" s="465"/>
      <c r="E153" s="465" t="s">
        <v>736</v>
      </c>
      <c r="F153" s="465"/>
      <c r="G153" s="465"/>
      <c r="H153" s="465"/>
      <c r="I153" s="465"/>
      <c r="J153" s="465"/>
      <c r="K153" s="360">
        <v>0</v>
      </c>
      <c r="L153" s="360">
        <v>104472</v>
      </c>
      <c r="M153" s="360">
        <v>104472</v>
      </c>
      <c r="N153" s="360">
        <v>104472</v>
      </c>
      <c r="O153" s="360">
        <v>104472</v>
      </c>
      <c r="P153" s="466">
        <v>104472</v>
      </c>
      <c r="Q153" s="466"/>
      <c r="R153" s="466">
        <v>104472</v>
      </c>
      <c r="S153" s="466"/>
      <c r="T153" s="466"/>
      <c r="U153" s="466"/>
      <c r="V153" s="466"/>
      <c r="W153" s="466"/>
      <c r="X153" s="466">
        <v>0</v>
      </c>
      <c r="Y153" s="466"/>
      <c r="Z153" s="466"/>
      <c r="AA153" s="466"/>
      <c r="AB153" s="466"/>
    </row>
    <row r="154" spans="1:28" ht="12.95" customHeight="1">
      <c r="B154" s="465" t="s">
        <v>213</v>
      </c>
      <c r="C154" s="465"/>
      <c r="D154" s="465"/>
      <c r="E154" s="465" t="s">
        <v>737</v>
      </c>
      <c r="F154" s="465"/>
      <c r="G154" s="465"/>
      <c r="H154" s="465"/>
      <c r="I154" s="465"/>
      <c r="J154" s="465"/>
      <c r="K154" s="360">
        <v>0</v>
      </c>
      <c r="L154" s="360">
        <v>240190.94</v>
      </c>
      <c r="M154" s="360">
        <v>240190.94</v>
      </c>
      <c r="N154" s="360">
        <v>240190.94</v>
      </c>
      <c r="O154" s="360">
        <v>240190.94</v>
      </c>
      <c r="P154" s="466">
        <v>240190.94</v>
      </c>
      <c r="Q154" s="466"/>
      <c r="R154" s="466">
        <v>240190.94</v>
      </c>
      <c r="S154" s="466"/>
      <c r="T154" s="466"/>
      <c r="U154" s="466"/>
      <c r="V154" s="466"/>
      <c r="W154" s="466"/>
      <c r="X154" s="466">
        <v>0</v>
      </c>
      <c r="Y154" s="466"/>
      <c r="Z154" s="466"/>
      <c r="AA154" s="466"/>
      <c r="AB154" s="466"/>
    </row>
    <row r="155" spans="1:28" ht="12.95" customHeight="1">
      <c r="B155" s="465" t="s">
        <v>217</v>
      </c>
      <c r="C155" s="465"/>
      <c r="D155" s="465"/>
      <c r="E155" s="465" t="s">
        <v>738</v>
      </c>
      <c r="F155" s="465"/>
      <c r="G155" s="465"/>
      <c r="H155" s="465"/>
      <c r="I155" s="465"/>
      <c r="J155" s="465"/>
      <c r="K155" s="360">
        <v>0</v>
      </c>
      <c r="L155" s="360">
        <v>38530.94</v>
      </c>
      <c r="M155" s="360">
        <v>38530.94</v>
      </c>
      <c r="N155" s="360">
        <v>38530.94</v>
      </c>
      <c r="O155" s="360">
        <v>38530.94</v>
      </c>
      <c r="P155" s="466">
        <v>38530.94</v>
      </c>
      <c r="Q155" s="466"/>
      <c r="R155" s="466">
        <v>38530.94</v>
      </c>
      <c r="S155" s="466"/>
      <c r="T155" s="466"/>
      <c r="U155" s="466"/>
      <c r="V155" s="466"/>
      <c r="W155" s="466"/>
      <c r="X155" s="466">
        <v>0</v>
      </c>
      <c r="Y155" s="466"/>
      <c r="Z155" s="466"/>
      <c r="AA155" s="466"/>
      <c r="AB155" s="466"/>
    </row>
    <row r="156" spans="1:28" ht="12.95" customHeight="1">
      <c r="B156" s="465" t="s">
        <v>739</v>
      </c>
      <c r="C156" s="465"/>
      <c r="D156" s="465"/>
      <c r="E156" s="465" t="s">
        <v>740</v>
      </c>
      <c r="F156" s="465"/>
      <c r="G156" s="465"/>
      <c r="H156" s="465"/>
      <c r="I156" s="465"/>
      <c r="J156" s="465"/>
      <c r="K156" s="360">
        <v>0</v>
      </c>
      <c r="L156" s="360">
        <v>201660</v>
      </c>
      <c r="M156" s="360">
        <v>201660</v>
      </c>
      <c r="N156" s="360">
        <v>201660</v>
      </c>
      <c r="O156" s="360">
        <v>201660</v>
      </c>
      <c r="P156" s="466">
        <v>201660</v>
      </c>
      <c r="Q156" s="466"/>
      <c r="R156" s="466">
        <v>201660</v>
      </c>
      <c r="S156" s="466"/>
      <c r="T156" s="466"/>
      <c r="U156" s="466"/>
      <c r="V156" s="466"/>
      <c r="W156" s="466"/>
      <c r="X156" s="466">
        <v>0</v>
      </c>
      <c r="Y156" s="466"/>
      <c r="Z156" s="466"/>
      <c r="AA156" s="466"/>
      <c r="AB156" s="466"/>
    </row>
    <row r="157" spans="1:28" ht="12.95" customHeight="1">
      <c r="B157" s="469" t="s">
        <v>219</v>
      </c>
      <c r="C157" s="469"/>
      <c r="D157" s="469"/>
      <c r="E157" s="469" t="s">
        <v>220</v>
      </c>
      <c r="F157" s="469"/>
      <c r="G157" s="469"/>
      <c r="H157" s="469"/>
      <c r="I157" s="469"/>
      <c r="J157" s="469"/>
      <c r="K157" s="358">
        <v>191095.52</v>
      </c>
      <c r="L157" s="359">
        <v>-780.45</v>
      </c>
      <c r="M157" s="358">
        <v>190315.07</v>
      </c>
      <c r="N157" s="358">
        <v>190315.07</v>
      </c>
      <c r="O157" s="358">
        <v>190315.07</v>
      </c>
      <c r="P157" s="470">
        <v>190315.07</v>
      </c>
      <c r="Q157" s="470"/>
      <c r="R157" s="470">
        <v>190315.07</v>
      </c>
      <c r="S157" s="470"/>
      <c r="T157" s="470"/>
      <c r="U157" s="470"/>
      <c r="V157" s="470"/>
      <c r="W157" s="470"/>
      <c r="X157" s="470">
        <v>0</v>
      </c>
      <c r="Y157" s="470"/>
      <c r="Z157" s="470"/>
      <c r="AA157" s="470"/>
      <c r="AB157" s="470"/>
    </row>
    <row r="158" spans="1:28" ht="12.95" customHeight="1">
      <c r="B158" s="465" t="s">
        <v>221</v>
      </c>
      <c r="C158" s="465"/>
      <c r="D158" s="465"/>
      <c r="E158" s="465" t="s">
        <v>741</v>
      </c>
      <c r="F158" s="465"/>
      <c r="G158" s="465"/>
      <c r="H158" s="465"/>
      <c r="I158" s="465"/>
      <c r="J158" s="465"/>
      <c r="K158" s="360">
        <v>17095.52</v>
      </c>
      <c r="L158" s="361">
        <v>-3390.85</v>
      </c>
      <c r="M158" s="360">
        <v>13704.67</v>
      </c>
      <c r="N158" s="360">
        <v>13704.67</v>
      </c>
      <c r="O158" s="360">
        <v>13704.67</v>
      </c>
      <c r="P158" s="466">
        <v>13704.67</v>
      </c>
      <c r="Q158" s="466"/>
      <c r="R158" s="466">
        <v>13704.67</v>
      </c>
      <c r="S158" s="466"/>
      <c r="T158" s="466"/>
      <c r="U158" s="466"/>
      <c r="V158" s="466"/>
      <c r="W158" s="466"/>
      <c r="X158" s="466">
        <v>0</v>
      </c>
      <c r="Y158" s="466"/>
      <c r="Z158" s="466"/>
      <c r="AA158" s="466"/>
      <c r="AB158" s="466"/>
    </row>
    <row r="159" spans="1:28" ht="12.95" customHeight="1">
      <c r="B159" s="465" t="s">
        <v>223</v>
      </c>
      <c r="C159" s="465"/>
      <c r="D159" s="465"/>
      <c r="E159" s="465" t="s">
        <v>742</v>
      </c>
      <c r="F159" s="465"/>
      <c r="G159" s="465"/>
      <c r="H159" s="465"/>
      <c r="I159" s="465"/>
      <c r="J159" s="465"/>
      <c r="K159" s="360">
        <v>17095.52</v>
      </c>
      <c r="L159" s="361">
        <v>-3390.85</v>
      </c>
      <c r="M159" s="360">
        <v>13704.67</v>
      </c>
      <c r="N159" s="360">
        <v>13704.67</v>
      </c>
      <c r="O159" s="360">
        <v>13704.67</v>
      </c>
      <c r="P159" s="466">
        <v>13704.67</v>
      </c>
      <c r="Q159" s="466"/>
      <c r="R159" s="466">
        <v>13704.67</v>
      </c>
      <c r="S159" s="466"/>
      <c r="T159" s="466"/>
      <c r="U159" s="466"/>
      <c r="V159" s="466"/>
      <c r="W159" s="466"/>
      <c r="X159" s="466">
        <v>0</v>
      </c>
      <c r="Y159" s="466"/>
      <c r="Z159" s="466"/>
      <c r="AA159" s="466"/>
      <c r="AB159" s="466"/>
    </row>
    <row r="160" spans="1:28" ht="12.95" customHeight="1">
      <c r="B160" s="465" t="s">
        <v>743</v>
      </c>
      <c r="C160" s="465"/>
      <c r="D160" s="465"/>
      <c r="E160" s="465" t="s">
        <v>744</v>
      </c>
      <c r="F160" s="465"/>
      <c r="G160" s="465"/>
      <c r="H160" s="465"/>
      <c r="I160" s="465"/>
      <c r="J160" s="465"/>
      <c r="K160" s="360">
        <v>0</v>
      </c>
      <c r="L160" s="360">
        <v>49474.83</v>
      </c>
      <c r="M160" s="360">
        <v>49474.83</v>
      </c>
      <c r="N160" s="360">
        <v>49474.83</v>
      </c>
      <c r="O160" s="360">
        <v>49474.83</v>
      </c>
      <c r="P160" s="466">
        <v>49474.83</v>
      </c>
      <c r="Q160" s="466"/>
      <c r="R160" s="466">
        <v>49474.83</v>
      </c>
      <c r="S160" s="466"/>
      <c r="T160" s="466"/>
      <c r="U160" s="466"/>
      <c r="V160" s="466"/>
      <c r="W160" s="466"/>
      <c r="X160" s="466">
        <v>0</v>
      </c>
      <c r="Y160" s="466"/>
      <c r="Z160" s="466"/>
      <c r="AA160" s="466"/>
      <c r="AB160" s="466"/>
    </row>
    <row r="161" spans="2:28" ht="12.95" customHeight="1">
      <c r="B161" s="465" t="s">
        <v>745</v>
      </c>
      <c r="C161" s="465"/>
      <c r="D161" s="465"/>
      <c r="E161" s="465" t="s">
        <v>746</v>
      </c>
      <c r="F161" s="465"/>
      <c r="G161" s="465"/>
      <c r="H161" s="465"/>
      <c r="I161" s="465"/>
      <c r="J161" s="465"/>
      <c r="K161" s="360">
        <v>0</v>
      </c>
      <c r="L161" s="360">
        <v>49474.83</v>
      </c>
      <c r="M161" s="360">
        <v>49474.83</v>
      </c>
      <c r="N161" s="360">
        <v>49474.83</v>
      </c>
      <c r="O161" s="360">
        <v>49474.83</v>
      </c>
      <c r="P161" s="466">
        <v>49474.83</v>
      </c>
      <c r="Q161" s="466"/>
      <c r="R161" s="466">
        <v>49474.83</v>
      </c>
      <c r="S161" s="466"/>
      <c r="T161" s="466"/>
      <c r="U161" s="466"/>
      <c r="V161" s="466"/>
      <c r="W161" s="466"/>
      <c r="X161" s="466">
        <v>0</v>
      </c>
      <c r="Y161" s="466"/>
      <c r="Z161" s="466"/>
      <c r="AA161" s="466"/>
      <c r="AB161" s="466"/>
    </row>
    <row r="162" spans="2:28" ht="12.95" customHeight="1">
      <c r="B162" s="465" t="s">
        <v>229</v>
      </c>
      <c r="C162" s="465"/>
      <c r="D162" s="465"/>
      <c r="E162" s="465" t="s">
        <v>747</v>
      </c>
      <c r="F162" s="465"/>
      <c r="G162" s="465"/>
      <c r="H162" s="465"/>
      <c r="I162" s="465"/>
      <c r="J162" s="465"/>
      <c r="K162" s="360">
        <v>0</v>
      </c>
      <c r="L162" s="360">
        <v>22620</v>
      </c>
      <c r="M162" s="360">
        <v>22620</v>
      </c>
      <c r="N162" s="360">
        <v>22620</v>
      </c>
      <c r="O162" s="360">
        <v>22620</v>
      </c>
      <c r="P162" s="466">
        <v>22620</v>
      </c>
      <c r="Q162" s="466"/>
      <c r="R162" s="466">
        <v>22620</v>
      </c>
      <c r="S162" s="466"/>
      <c r="T162" s="466"/>
      <c r="U162" s="466"/>
      <c r="V162" s="466"/>
      <c r="W162" s="466"/>
      <c r="X162" s="466">
        <v>0</v>
      </c>
      <c r="Y162" s="466"/>
      <c r="Z162" s="466"/>
      <c r="AA162" s="466"/>
      <c r="AB162" s="466"/>
    </row>
    <row r="163" spans="2:28" ht="12.95" customHeight="1">
      <c r="B163" s="465" t="s">
        <v>231</v>
      </c>
      <c r="C163" s="465"/>
      <c r="D163" s="465"/>
      <c r="E163" s="465" t="s">
        <v>747</v>
      </c>
      <c r="F163" s="465"/>
      <c r="G163" s="465"/>
      <c r="H163" s="465"/>
      <c r="I163" s="465"/>
      <c r="J163" s="465"/>
      <c r="K163" s="360">
        <v>0</v>
      </c>
      <c r="L163" s="360">
        <v>22620</v>
      </c>
      <c r="M163" s="360">
        <v>22620</v>
      </c>
      <c r="N163" s="360">
        <v>22620</v>
      </c>
      <c r="O163" s="360">
        <v>22620</v>
      </c>
      <c r="P163" s="466">
        <v>22620</v>
      </c>
      <c r="Q163" s="466"/>
      <c r="R163" s="466">
        <v>22620</v>
      </c>
      <c r="S163" s="466"/>
      <c r="T163" s="466"/>
      <c r="U163" s="466"/>
      <c r="V163" s="466"/>
      <c r="W163" s="466"/>
      <c r="X163" s="466">
        <v>0</v>
      </c>
      <c r="Y163" s="466"/>
      <c r="Z163" s="466"/>
      <c r="AA163" s="466"/>
      <c r="AB163" s="466"/>
    </row>
    <row r="164" spans="2:28" ht="12.95" customHeight="1">
      <c r="B164" s="465" t="s">
        <v>232</v>
      </c>
      <c r="C164" s="465"/>
      <c r="D164" s="465"/>
      <c r="E164" s="465" t="s">
        <v>748</v>
      </c>
      <c r="F164" s="465"/>
      <c r="G164" s="465"/>
      <c r="H164" s="465"/>
      <c r="I164" s="465"/>
      <c r="J164" s="465"/>
      <c r="K164" s="360">
        <v>174000</v>
      </c>
      <c r="L164" s="361">
        <v>-69484.429999999993</v>
      </c>
      <c r="M164" s="360">
        <v>104515.57</v>
      </c>
      <c r="N164" s="360">
        <v>104515.57</v>
      </c>
      <c r="O164" s="360">
        <v>104515.57</v>
      </c>
      <c r="P164" s="466">
        <v>104515.57</v>
      </c>
      <c r="Q164" s="466"/>
      <c r="R164" s="466">
        <v>104515.57</v>
      </c>
      <c r="S164" s="466"/>
      <c r="T164" s="466"/>
      <c r="U164" s="466"/>
      <c r="V164" s="466"/>
      <c r="W164" s="466"/>
      <c r="X164" s="466">
        <v>0</v>
      </c>
      <c r="Y164" s="466"/>
      <c r="Z164" s="466"/>
      <c r="AA164" s="466"/>
      <c r="AB164" s="466"/>
    </row>
    <row r="165" spans="2:28" ht="12.95" customHeight="1">
      <c r="B165" s="465" t="s">
        <v>234</v>
      </c>
      <c r="C165" s="465"/>
      <c r="D165" s="465"/>
      <c r="E165" s="465" t="s">
        <v>748</v>
      </c>
      <c r="F165" s="465"/>
      <c r="G165" s="465"/>
      <c r="H165" s="465"/>
      <c r="I165" s="465"/>
      <c r="J165" s="465"/>
      <c r="K165" s="360">
        <v>174000</v>
      </c>
      <c r="L165" s="361">
        <v>-69484.429999999993</v>
      </c>
      <c r="M165" s="360">
        <v>104515.57</v>
      </c>
      <c r="N165" s="360">
        <v>104515.57</v>
      </c>
      <c r="O165" s="360">
        <v>104515.57</v>
      </c>
      <c r="P165" s="466">
        <v>104515.57</v>
      </c>
      <c r="Q165" s="466"/>
      <c r="R165" s="466">
        <v>104515.57</v>
      </c>
      <c r="S165" s="466"/>
      <c r="T165" s="466"/>
      <c r="U165" s="466"/>
      <c r="V165" s="466"/>
      <c r="W165" s="466"/>
      <c r="X165" s="466">
        <v>0</v>
      </c>
      <c r="Y165" s="466"/>
      <c r="Z165" s="466"/>
      <c r="AA165" s="466"/>
      <c r="AB165" s="466"/>
    </row>
    <row r="166" spans="2:28" ht="12.95" customHeight="1">
      <c r="B166" s="469" t="s">
        <v>238</v>
      </c>
      <c r="C166" s="469"/>
      <c r="D166" s="469"/>
      <c r="E166" s="469" t="s">
        <v>239</v>
      </c>
      <c r="F166" s="469"/>
      <c r="G166" s="469"/>
      <c r="H166" s="469"/>
      <c r="I166" s="469"/>
      <c r="J166" s="469"/>
      <c r="K166" s="358">
        <v>397671.84</v>
      </c>
      <c r="L166" s="359">
        <v>-122350.5</v>
      </c>
      <c r="M166" s="358">
        <v>275321.34000000003</v>
      </c>
      <c r="N166" s="358">
        <v>275321.34000000003</v>
      </c>
      <c r="O166" s="358">
        <v>275321.34000000003</v>
      </c>
      <c r="P166" s="470">
        <v>275321.34000000003</v>
      </c>
      <c r="Q166" s="470"/>
      <c r="R166" s="470">
        <v>275321.34000000003</v>
      </c>
      <c r="S166" s="470"/>
      <c r="T166" s="470"/>
      <c r="U166" s="470"/>
      <c r="V166" s="470"/>
      <c r="W166" s="470"/>
      <c r="X166" s="470">
        <v>0</v>
      </c>
      <c r="Y166" s="470"/>
      <c r="Z166" s="470"/>
      <c r="AA166" s="470"/>
      <c r="AB166" s="470"/>
    </row>
    <row r="167" spans="2:28" ht="12.95" customHeight="1">
      <c r="B167" s="465" t="s">
        <v>240</v>
      </c>
      <c r="C167" s="465"/>
      <c r="D167" s="465"/>
      <c r="E167" s="465" t="s">
        <v>749</v>
      </c>
      <c r="F167" s="465"/>
      <c r="G167" s="465"/>
      <c r="H167" s="465"/>
      <c r="I167" s="465"/>
      <c r="J167" s="465"/>
      <c r="K167" s="360">
        <v>0</v>
      </c>
      <c r="L167" s="360">
        <v>19466</v>
      </c>
      <c r="M167" s="360">
        <v>19466</v>
      </c>
      <c r="N167" s="360">
        <v>19466</v>
      </c>
      <c r="O167" s="360">
        <v>19466</v>
      </c>
      <c r="P167" s="466">
        <v>19466</v>
      </c>
      <c r="Q167" s="466"/>
      <c r="R167" s="466">
        <v>19466</v>
      </c>
      <c r="S167" s="466"/>
      <c r="T167" s="466"/>
      <c r="U167" s="466"/>
      <c r="V167" s="466"/>
      <c r="W167" s="466"/>
      <c r="X167" s="466">
        <v>0</v>
      </c>
      <c r="Y167" s="466"/>
      <c r="Z167" s="466"/>
      <c r="AA167" s="466"/>
      <c r="AB167" s="466"/>
    </row>
    <row r="168" spans="2:28" ht="12.95" customHeight="1">
      <c r="B168" s="465" t="s">
        <v>242</v>
      </c>
      <c r="C168" s="465"/>
      <c r="D168" s="465"/>
      <c r="E168" s="465" t="s">
        <v>750</v>
      </c>
      <c r="F168" s="465"/>
      <c r="G168" s="465"/>
      <c r="H168" s="465"/>
      <c r="I168" s="465"/>
      <c r="J168" s="465"/>
      <c r="K168" s="360">
        <v>0</v>
      </c>
      <c r="L168" s="360">
        <v>18266</v>
      </c>
      <c r="M168" s="360">
        <v>18266</v>
      </c>
      <c r="N168" s="360">
        <v>18266</v>
      </c>
      <c r="O168" s="360">
        <v>18266</v>
      </c>
      <c r="P168" s="466">
        <v>18266</v>
      </c>
      <c r="Q168" s="466"/>
      <c r="R168" s="466">
        <v>18266</v>
      </c>
      <c r="S168" s="466"/>
      <c r="T168" s="466"/>
      <c r="U168" s="466"/>
      <c r="V168" s="466"/>
      <c r="W168" s="466"/>
      <c r="X168" s="466">
        <v>0</v>
      </c>
      <c r="Y168" s="466"/>
      <c r="Z168" s="466"/>
      <c r="AA168" s="466"/>
      <c r="AB168" s="466"/>
    </row>
    <row r="169" spans="2:28" ht="12.95" customHeight="1">
      <c r="B169" s="465" t="s">
        <v>751</v>
      </c>
      <c r="C169" s="465"/>
      <c r="D169" s="465"/>
      <c r="E169" s="465" t="s">
        <v>752</v>
      </c>
      <c r="F169" s="465"/>
      <c r="G169" s="465"/>
      <c r="H169" s="465"/>
      <c r="I169" s="465"/>
      <c r="J169" s="465"/>
      <c r="K169" s="360">
        <v>0</v>
      </c>
      <c r="L169" s="360">
        <v>1200</v>
      </c>
      <c r="M169" s="360">
        <v>1200</v>
      </c>
      <c r="N169" s="360">
        <v>1200</v>
      </c>
      <c r="O169" s="360">
        <v>1200</v>
      </c>
      <c r="P169" s="466">
        <v>1200</v>
      </c>
      <c r="Q169" s="466"/>
      <c r="R169" s="466">
        <v>1200</v>
      </c>
      <c r="S169" s="466"/>
      <c r="T169" s="466"/>
      <c r="U169" s="466"/>
      <c r="V169" s="466"/>
      <c r="W169" s="466"/>
      <c r="X169" s="466">
        <v>0</v>
      </c>
      <c r="Y169" s="466"/>
      <c r="Z169" s="466"/>
      <c r="AA169" s="466"/>
      <c r="AB169" s="466"/>
    </row>
    <row r="170" spans="2:28" ht="12.95" customHeight="1">
      <c r="B170" s="465" t="s">
        <v>247</v>
      </c>
      <c r="C170" s="465"/>
      <c r="D170" s="465"/>
      <c r="E170" s="465" t="s">
        <v>753</v>
      </c>
      <c r="F170" s="465"/>
      <c r="G170" s="465"/>
      <c r="H170" s="465"/>
      <c r="I170" s="465"/>
      <c r="J170" s="465"/>
      <c r="K170" s="360">
        <v>278171.84000000003</v>
      </c>
      <c r="L170" s="361">
        <v>-68152.100000000006</v>
      </c>
      <c r="M170" s="360">
        <v>210019.74</v>
      </c>
      <c r="N170" s="360">
        <v>210019.74</v>
      </c>
      <c r="O170" s="360">
        <v>210019.74</v>
      </c>
      <c r="P170" s="466">
        <v>210019.74</v>
      </c>
      <c r="Q170" s="466"/>
      <c r="R170" s="466">
        <v>210019.74</v>
      </c>
      <c r="S170" s="466"/>
      <c r="T170" s="466"/>
      <c r="U170" s="466"/>
      <c r="V170" s="466"/>
      <c r="W170" s="466"/>
      <c r="X170" s="466">
        <v>0</v>
      </c>
      <c r="Y170" s="466"/>
      <c r="Z170" s="466"/>
      <c r="AA170" s="466"/>
      <c r="AB170" s="466"/>
    </row>
    <row r="171" spans="2:28" ht="12.95" customHeight="1">
      <c r="B171" s="465" t="s">
        <v>249</v>
      </c>
      <c r="C171" s="465"/>
      <c r="D171" s="465"/>
      <c r="E171" s="465" t="s">
        <v>753</v>
      </c>
      <c r="F171" s="465"/>
      <c r="G171" s="465"/>
      <c r="H171" s="465"/>
      <c r="I171" s="465"/>
      <c r="J171" s="465"/>
      <c r="K171" s="360">
        <v>278171.84000000003</v>
      </c>
      <c r="L171" s="361">
        <v>-68152.100000000006</v>
      </c>
      <c r="M171" s="360">
        <v>210019.74</v>
      </c>
      <c r="N171" s="360">
        <v>210019.74</v>
      </c>
      <c r="O171" s="360">
        <v>210019.74</v>
      </c>
      <c r="P171" s="466">
        <v>210019.74</v>
      </c>
      <c r="Q171" s="466"/>
      <c r="R171" s="466">
        <v>210019.74</v>
      </c>
      <c r="S171" s="466"/>
      <c r="T171" s="466"/>
      <c r="U171" s="466"/>
      <c r="V171" s="466"/>
      <c r="W171" s="466"/>
      <c r="X171" s="466">
        <v>0</v>
      </c>
      <c r="Y171" s="466"/>
      <c r="Z171" s="466"/>
      <c r="AA171" s="466"/>
      <c r="AB171" s="466"/>
    </row>
    <row r="172" spans="2:28" ht="12.95" customHeight="1">
      <c r="B172" s="465" t="s">
        <v>250</v>
      </c>
      <c r="C172" s="465"/>
      <c r="D172" s="465"/>
      <c r="E172" s="465" t="s">
        <v>754</v>
      </c>
      <c r="F172" s="465"/>
      <c r="G172" s="465"/>
      <c r="H172" s="465"/>
      <c r="I172" s="465"/>
      <c r="J172" s="465"/>
      <c r="K172" s="360">
        <v>119500</v>
      </c>
      <c r="L172" s="361">
        <v>-86864.4</v>
      </c>
      <c r="M172" s="360">
        <v>32635.599999999999</v>
      </c>
      <c r="N172" s="360">
        <v>32635.599999999999</v>
      </c>
      <c r="O172" s="360">
        <v>32635.599999999999</v>
      </c>
      <c r="P172" s="466">
        <v>32635.599999999999</v>
      </c>
      <c r="Q172" s="466"/>
      <c r="R172" s="466">
        <v>32635.599999999999</v>
      </c>
      <c r="S172" s="466"/>
      <c r="T172" s="466"/>
      <c r="U172" s="466"/>
      <c r="V172" s="466"/>
      <c r="W172" s="466"/>
      <c r="X172" s="466">
        <v>0</v>
      </c>
      <c r="Y172" s="466"/>
      <c r="Z172" s="466"/>
      <c r="AA172" s="466"/>
      <c r="AB172" s="466"/>
    </row>
    <row r="173" spans="2:28" ht="12.95" customHeight="1">
      <c r="B173" s="465" t="s">
        <v>252</v>
      </c>
      <c r="C173" s="465"/>
      <c r="D173" s="465"/>
      <c r="E173" s="465" t="s">
        <v>755</v>
      </c>
      <c r="F173" s="465"/>
      <c r="G173" s="465"/>
      <c r="H173" s="465"/>
      <c r="I173" s="465"/>
      <c r="J173" s="465"/>
      <c r="K173" s="360">
        <v>85000</v>
      </c>
      <c r="L173" s="361">
        <v>-54364.4</v>
      </c>
      <c r="M173" s="360">
        <v>30635.599999999999</v>
      </c>
      <c r="N173" s="360">
        <v>30635.599999999999</v>
      </c>
      <c r="O173" s="360">
        <v>30635.599999999999</v>
      </c>
      <c r="P173" s="466">
        <v>30635.599999999999</v>
      </c>
      <c r="Q173" s="466"/>
      <c r="R173" s="466">
        <v>30635.599999999999</v>
      </c>
      <c r="S173" s="466"/>
      <c r="T173" s="466"/>
      <c r="U173" s="466"/>
      <c r="V173" s="466"/>
      <c r="W173" s="466"/>
      <c r="X173" s="466">
        <v>0</v>
      </c>
      <c r="Y173" s="466"/>
      <c r="Z173" s="466"/>
      <c r="AA173" s="466"/>
      <c r="AB173" s="466"/>
    </row>
    <row r="174" spans="2:28" ht="12.95" customHeight="1">
      <c r="B174" s="465" t="s">
        <v>254</v>
      </c>
      <c r="C174" s="465"/>
      <c r="D174" s="465"/>
      <c r="E174" s="465" t="s">
        <v>756</v>
      </c>
      <c r="F174" s="465"/>
      <c r="G174" s="465"/>
      <c r="H174" s="465"/>
      <c r="I174" s="465"/>
      <c r="J174" s="465"/>
      <c r="K174" s="360">
        <v>34500</v>
      </c>
      <c r="L174" s="361">
        <v>-32500</v>
      </c>
      <c r="M174" s="360">
        <v>2000</v>
      </c>
      <c r="N174" s="360">
        <v>2000</v>
      </c>
      <c r="O174" s="360">
        <v>2000</v>
      </c>
      <c r="P174" s="466">
        <v>2000</v>
      </c>
      <c r="Q174" s="466"/>
      <c r="R174" s="466">
        <v>2000</v>
      </c>
      <c r="S174" s="466"/>
      <c r="T174" s="466"/>
      <c r="U174" s="466"/>
      <c r="V174" s="466"/>
      <c r="W174" s="466"/>
      <c r="X174" s="466">
        <v>0</v>
      </c>
      <c r="Y174" s="466"/>
      <c r="Z174" s="466"/>
      <c r="AA174" s="466"/>
      <c r="AB174" s="466"/>
    </row>
    <row r="175" spans="2:28" ht="12.95" customHeight="1">
      <c r="B175" s="465" t="s">
        <v>757</v>
      </c>
      <c r="C175" s="465"/>
      <c r="D175" s="465"/>
      <c r="E175" s="465" t="s">
        <v>758</v>
      </c>
      <c r="F175" s="465"/>
      <c r="G175" s="465"/>
      <c r="H175" s="465"/>
      <c r="I175" s="465"/>
      <c r="J175" s="465"/>
      <c r="K175" s="360">
        <v>0</v>
      </c>
      <c r="L175" s="360">
        <v>5500</v>
      </c>
      <c r="M175" s="360">
        <v>5500</v>
      </c>
      <c r="N175" s="360">
        <v>5500</v>
      </c>
      <c r="O175" s="360">
        <v>5500</v>
      </c>
      <c r="P175" s="466">
        <v>5500</v>
      </c>
      <c r="Q175" s="466"/>
      <c r="R175" s="466">
        <v>5500</v>
      </c>
      <c r="S175" s="466"/>
      <c r="T175" s="466"/>
      <c r="U175" s="466"/>
      <c r="V175" s="466"/>
      <c r="W175" s="466"/>
      <c r="X175" s="466">
        <v>0</v>
      </c>
      <c r="Y175" s="466"/>
      <c r="Z175" s="466"/>
      <c r="AA175" s="466"/>
      <c r="AB175" s="466"/>
    </row>
    <row r="176" spans="2:28" ht="12.95" customHeight="1">
      <c r="B176" s="465" t="s">
        <v>759</v>
      </c>
      <c r="C176" s="465"/>
      <c r="D176" s="465"/>
      <c r="E176" s="465" t="s">
        <v>760</v>
      </c>
      <c r="F176" s="465"/>
      <c r="G176" s="465"/>
      <c r="H176" s="465"/>
      <c r="I176" s="465"/>
      <c r="J176" s="465"/>
      <c r="K176" s="360">
        <v>0</v>
      </c>
      <c r="L176" s="360">
        <v>5500</v>
      </c>
      <c r="M176" s="360">
        <v>5500</v>
      </c>
      <c r="N176" s="360">
        <v>5500</v>
      </c>
      <c r="O176" s="360">
        <v>5500</v>
      </c>
      <c r="P176" s="466">
        <v>5500</v>
      </c>
      <c r="Q176" s="466"/>
      <c r="R176" s="466">
        <v>5500</v>
      </c>
      <c r="S176" s="466"/>
      <c r="T176" s="466"/>
      <c r="U176" s="466"/>
      <c r="V176" s="466"/>
      <c r="W176" s="466"/>
      <c r="X176" s="466">
        <v>0</v>
      </c>
      <c r="Y176" s="466"/>
      <c r="Z176" s="466"/>
      <c r="AA176" s="466"/>
      <c r="AB176" s="466"/>
    </row>
    <row r="177" spans="1:28" ht="12.95" customHeight="1">
      <c r="B177" s="465" t="s">
        <v>761</v>
      </c>
      <c r="C177" s="465"/>
      <c r="D177" s="465"/>
      <c r="E177" s="465" t="s">
        <v>762</v>
      </c>
      <c r="F177" s="465"/>
      <c r="G177" s="465"/>
      <c r="H177" s="465"/>
      <c r="I177" s="465"/>
      <c r="J177" s="465"/>
      <c r="K177" s="360">
        <v>0</v>
      </c>
      <c r="L177" s="360">
        <v>7700</v>
      </c>
      <c r="M177" s="360">
        <v>7700</v>
      </c>
      <c r="N177" s="360">
        <v>7700</v>
      </c>
      <c r="O177" s="360">
        <v>7700</v>
      </c>
      <c r="P177" s="466">
        <v>7700</v>
      </c>
      <c r="Q177" s="466"/>
      <c r="R177" s="466">
        <v>7700</v>
      </c>
      <c r="S177" s="466"/>
      <c r="T177" s="466"/>
      <c r="U177" s="466"/>
      <c r="V177" s="466"/>
      <c r="W177" s="466"/>
      <c r="X177" s="466">
        <v>0</v>
      </c>
      <c r="Y177" s="466"/>
      <c r="Z177" s="466"/>
      <c r="AA177" s="466"/>
      <c r="AB177" s="466"/>
    </row>
    <row r="178" spans="1:28" ht="12.95" customHeight="1">
      <c r="B178" s="465" t="s">
        <v>763</v>
      </c>
      <c r="C178" s="465"/>
      <c r="D178" s="465"/>
      <c r="E178" s="465" t="s">
        <v>762</v>
      </c>
      <c r="F178" s="465"/>
      <c r="G178" s="465"/>
      <c r="H178" s="465"/>
      <c r="I178" s="465"/>
      <c r="J178" s="465"/>
      <c r="K178" s="360">
        <v>0</v>
      </c>
      <c r="L178" s="360">
        <v>7700</v>
      </c>
      <c r="M178" s="360">
        <v>7700</v>
      </c>
      <c r="N178" s="360">
        <v>7700</v>
      </c>
      <c r="O178" s="360">
        <v>7700</v>
      </c>
      <c r="P178" s="466">
        <v>7700</v>
      </c>
      <c r="Q178" s="466"/>
      <c r="R178" s="466">
        <v>7700</v>
      </c>
      <c r="S178" s="466"/>
      <c r="T178" s="466"/>
      <c r="U178" s="466"/>
      <c r="V178" s="466"/>
      <c r="W178" s="466"/>
      <c r="X178" s="466">
        <v>0</v>
      </c>
      <c r="Y178" s="466"/>
      <c r="Z178" s="466"/>
      <c r="AA178" s="466"/>
      <c r="AB178" s="466"/>
    </row>
    <row r="179" spans="1:28" ht="12.95" customHeight="1">
      <c r="B179" s="469" t="s">
        <v>256</v>
      </c>
      <c r="C179" s="469"/>
      <c r="D179" s="469"/>
      <c r="E179" s="469" t="s">
        <v>257</v>
      </c>
      <c r="F179" s="469"/>
      <c r="G179" s="469"/>
      <c r="H179" s="469"/>
      <c r="I179" s="469"/>
      <c r="J179" s="469"/>
      <c r="K179" s="358">
        <v>0</v>
      </c>
      <c r="L179" s="358">
        <v>4867</v>
      </c>
      <c r="M179" s="358">
        <v>4867</v>
      </c>
      <c r="N179" s="358">
        <v>4867</v>
      </c>
      <c r="O179" s="358">
        <v>4867</v>
      </c>
      <c r="P179" s="470">
        <v>4867</v>
      </c>
      <c r="Q179" s="470"/>
      <c r="R179" s="470">
        <v>4867</v>
      </c>
      <c r="S179" s="470"/>
      <c r="T179" s="470"/>
      <c r="U179" s="470"/>
      <c r="V179" s="470"/>
      <c r="W179" s="470"/>
      <c r="X179" s="470">
        <v>0</v>
      </c>
      <c r="Y179" s="470"/>
      <c r="Z179" s="470"/>
      <c r="AA179" s="470"/>
      <c r="AB179" s="470"/>
    </row>
    <row r="180" spans="1:28" ht="12.95" customHeight="1">
      <c r="B180" s="465" t="s">
        <v>764</v>
      </c>
      <c r="C180" s="465"/>
      <c r="D180" s="465"/>
      <c r="E180" s="465" t="s">
        <v>765</v>
      </c>
      <c r="F180" s="465"/>
      <c r="G180" s="465"/>
      <c r="H180" s="465"/>
      <c r="I180" s="465"/>
      <c r="J180" s="465"/>
      <c r="K180" s="360">
        <v>0</v>
      </c>
      <c r="L180" s="360">
        <v>4867</v>
      </c>
      <c r="M180" s="360">
        <v>4867</v>
      </c>
      <c r="N180" s="360">
        <v>4867</v>
      </c>
      <c r="O180" s="360">
        <v>4867</v>
      </c>
      <c r="P180" s="466">
        <v>4867</v>
      </c>
      <c r="Q180" s="466"/>
      <c r="R180" s="466">
        <v>4867</v>
      </c>
      <c r="S180" s="466"/>
      <c r="T180" s="466"/>
      <c r="U180" s="466"/>
      <c r="V180" s="466"/>
      <c r="W180" s="466"/>
      <c r="X180" s="466">
        <v>0</v>
      </c>
      <c r="Y180" s="466"/>
      <c r="Z180" s="466"/>
      <c r="AA180" s="466"/>
      <c r="AB180" s="466"/>
    </row>
    <row r="181" spans="1:28" ht="12.95" customHeight="1">
      <c r="B181" s="465" t="s">
        <v>766</v>
      </c>
      <c r="C181" s="465"/>
      <c r="D181" s="465"/>
      <c r="E181" s="465" t="s">
        <v>765</v>
      </c>
      <c r="F181" s="465"/>
      <c r="G181" s="465"/>
      <c r="H181" s="465"/>
      <c r="I181" s="465"/>
      <c r="J181" s="465"/>
      <c r="K181" s="360">
        <v>0</v>
      </c>
      <c r="L181" s="360">
        <v>4867</v>
      </c>
      <c r="M181" s="360">
        <v>4867</v>
      </c>
      <c r="N181" s="360">
        <v>4867</v>
      </c>
      <c r="O181" s="360">
        <v>4867</v>
      </c>
      <c r="P181" s="466">
        <v>4867</v>
      </c>
      <c r="Q181" s="466"/>
      <c r="R181" s="466">
        <v>4867</v>
      </c>
      <c r="S181" s="466"/>
      <c r="T181" s="466"/>
      <c r="U181" s="466"/>
      <c r="V181" s="466"/>
      <c r="W181" s="466"/>
      <c r="X181" s="466">
        <v>0</v>
      </c>
      <c r="Y181" s="466"/>
      <c r="Z181" s="466"/>
      <c r="AA181" s="466"/>
      <c r="AB181" s="466"/>
    </row>
    <row r="182" spans="1:28" ht="12.95" customHeight="1">
      <c r="B182" s="469" t="s">
        <v>264</v>
      </c>
      <c r="C182" s="469"/>
      <c r="D182" s="469"/>
      <c r="E182" s="469" t="s">
        <v>265</v>
      </c>
      <c r="F182" s="469"/>
      <c r="G182" s="469"/>
      <c r="H182" s="469"/>
      <c r="I182" s="469"/>
      <c r="J182" s="469"/>
      <c r="K182" s="358">
        <v>121915.2</v>
      </c>
      <c r="L182" s="358">
        <v>5446.5</v>
      </c>
      <c r="M182" s="358">
        <v>127361.7</v>
      </c>
      <c r="N182" s="358">
        <v>127361.7</v>
      </c>
      <c r="O182" s="358">
        <v>127361.7</v>
      </c>
      <c r="P182" s="470">
        <v>127361.7</v>
      </c>
      <c r="Q182" s="470"/>
      <c r="R182" s="470">
        <v>127361.7</v>
      </c>
      <c r="S182" s="470"/>
      <c r="T182" s="470"/>
      <c r="U182" s="470"/>
      <c r="V182" s="470"/>
      <c r="W182" s="470"/>
      <c r="X182" s="470">
        <v>0</v>
      </c>
      <c r="Y182" s="470"/>
      <c r="Z182" s="470"/>
      <c r="AA182" s="470"/>
      <c r="AB182" s="470"/>
    </row>
    <row r="183" spans="1:28" ht="16.899999999999999" customHeight="1"/>
    <row r="184" spans="1:28" ht="14.1" customHeight="1">
      <c r="W184" s="464" t="s">
        <v>767</v>
      </c>
      <c r="X184" s="464"/>
      <c r="Y184" s="464"/>
      <c r="Z184" s="464"/>
      <c r="AA184" s="464"/>
    </row>
    <row r="185" spans="1:28" ht="7.15" customHeight="1">
      <c r="D185" s="482" t="s">
        <v>511</v>
      </c>
      <c r="E185" s="482"/>
      <c r="F185" s="482"/>
      <c r="G185" s="482"/>
      <c r="H185" s="482"/>
      <c r="I185" s="482"/>
      <c r="J185" s="482"/>
      <c r="K185" s="482"/>
      <c r="L185" s="482"/>
      <c r="M185" s="482"/>
      <c r="N185" s="482"/>
      <c r="O185" s="482"/>
      <c r="P185" s="482"/>
      <c r="Q185" s="482"/>
      <c r="R185" s="482"/>
      <c r="S185" s="482"/>
      <c r="T185" s="482"/>
      <c r="U185" s="482"/>
      <c r="V185" s="482"/>
      <c r="W185" s="482"/>
      <c r="X185" s="482"/>
    </row>
    <row r="186" spans="1:28" ht="9.6" customHeight="1">
      <c r="A186" s="483"/>
      <c r="B186" s="483"/>
      <c r="C186" s="483"/>
      <c r="D186" s="483"/>
      <c r="E186" s="483"/>
      <c r="F186" s="483"/>
      <c r="G186" s="483"/>
      <c r="H186" s="482"/>
      <c r="I186" s="482"/>
      <c r="J186" s="482"/>
      <c r="K186" s="482"/>
      <c r="L186" s="482"/>
      <c r="M186" s="482"/>
      <c r="N186" s="482"/>
      <c r="O186" s="482"/>
      <c r="P186" s="482"/>
      <c r="Q186" s="482"/>
      <c r="R186" s="482"/>
      <c r="S186" s="482"/>
      <c r="T186" s="482"/>
      <c r="U186" s="482"/>
      <c r="V186" s="482"/>
      <c r="W186" s="482"/>
      <c r="X186" s="482"/>
    </row>
    <row r="187" spans="1:28" ht="13.35" customHeight="1">
      <c r="A187" s="483"/>
      <c r="B187" s="483"/>
      <c r="C187" s="483"/>
      <c r="D187" s="483"/>
      <c r="E187" s="483"/>
      <c r="F187" s="483"/>
      <c r="G187" s="483"/>
      <c r="H187" s="484" t="s">
        <v>615</v>
      </c>
      <c r="I187" s="484"/>
      <c r="J187" s="484"/>
      <c r="K187" s="484"/>
      <c r="L187" s="484"/>
      <c r="M187" s="484"/>
      <c r="N187" s="484"/>
      <c r="O187" s="484"/>
      <c r="P187" s="484"/>
      <c r="Q187" s="484"/>
      <c r="R187" s="484"/>
      <c r="S187" s="484"/>
      <c r="T187" s="484"/>
    </row>
    <row r="188" spans="1:28" ht="5.25" customHeight="1">
      <c r="A188" s="483"/>
      <c r="B188" s="483"/>
      <c r="C188" s="483"/>
      <c r="D188" s="483"/>
      <c r="E188" s="483"/>
      <c r="F188" s="483"/>
      <c r="G188" s="483"/>
      <c r="H188" s="477" t="s">
        <v>616</v>
      </c>
      <c r="I188" s="477"/>
      <c r="J188" s="477"/>
      <c r="K188" s="477"/>
      <c r="L188" s="477"/>
      <c r="M188" s="477"/>
      <c r="N188" s="477"/>
      <c r="O188" s="477"/>
      <c r="P188" s="477"/>
      <c r="Q188" s="477"/>
      <c r="R188" s="477"/>
      <c r="S188" s="477"/>
    </row>
    <row r="189" spans="1:28" ht="8.1" customHeight="1">
      <c r="C189" s="476" t="s">
        <v>617</v>
      </c>
      <c r="D189" s="476"/>
      <c r="E189" s="476"/>
      <c r="F189" s="476"/>
      <c r="G189" s="476"/>
      <c r="H189" s="476"/>
      <c r="I189" s="476"/>
      <c r="J189" s="477"/>
      <c r="K189" s="477"/>
      <c r="L189" s="477"/>
      <c r="M189" s="477"/>
      <c r="N189" s="477"/>
      <c r="O189" s="477"/>
      <c r="P189" s="477"/>
      <c r="Q189" s="478" t="s">
        <v>618</v>
      </c>
      <c r="R189" s="478"/>
      <c r="S189" s="478"/>
      <c r="T189" s="478"/>
      <c r="U189" s="478"/>
      <c r="V189" s="479" t="s">
        <v>619</v>
      </c>
      <c r="W189" s="479"/>
      <c r="X189" s="479"/>
      <c r="Y189" s="479"/>
      <c r="Z189" s="479"/>
    </row>
    <row r="190" spans="1:28" ht="6" customHeight="1">
      <c r="C190" s="476"/>
      <c r="D190" s="476"/>
      <c r="E190" s="476"/>
      <c r="F190" s="476"/>
      <c r="G190" s="476"/>
      <c r="H190" s="476"/>
      <c r="I190" s="476"/>
      <c r="J190" s="480"/>
      <c r="K190" s="480"/>
      <c r="L190" s="480"/>
      <c r="M190" s="480"/>
      <c r="N190" s="480"/>
      <c r="O190" s="480"/>
      <c r="P190" s="480"/>
      <c r="Q190" s="478"/>
      <c r="R190" s="478"/>
      <c r="S190" s="478"/>
      <c r="T190" s="478"/>
      <c r="U190" s="478"/>
      <c r="V190" s="479"/>
      <c r="W190" s="479"/>
      <c r="X190" s="479"/>
      <c r="Y190" s="479"/>
      <c r="Z190" s="479"/>
    </row>
    <row r="191" spans="1:28" ht="7.35" customHeight="1">
      <c r="C191" s="476" t="s">
        <v>620</v>
      </c>
      <c r="D191" s="476"/>
      <c r="E191" s="476"/>
      <c r="F191" s="476"/>
      <c r="G191" s="481"/>
      <c r="H191" s="481"/>
      <c r="I191" s="481"/>
      <c r="J191" s="481"/>
      <c r="K191" s="481"/>
      <c r="L191" s="481"/>
      <c r="M191" s="481"/>
      <c r="N191" s="481"/>
      <c r="O191" s="481"/>
      <c r="P191" s="481"/>
      <c r="Q191" s="481"/>
      <c r="R191" s="481"/>
      <c r="S191" s="481"/>
      <c r="T191" s="478"/>
      <c r="U191" s="478"/>
      <c r="V191" s="478" t="s">
        <v>621</v>
      </c>
      <c r="W191" s="478"/>
      <c r="X191" s="478"/>
      <c r="Y191" s="478"/>
    </row>
    <row r="192" spans="1:28" ht="6.75" customHeight="1">
      <c r="G192" s="481"/>
      <c r="H192" s="481"/>
      <c r="I192" s="481"/>
      <c r="J192" s="481"/>
      <c r="K192" s="481"/>
      <c r="L192" s="481"/>
      <c r="M192" s="481"/>
      <c r="N192" s="481"/>
      <c r="O192" s="481"/>
      <c r="P192" s="481"/>
      <c r="Q192" s="481"/>
      <c r="R192" s="481"/>
      <c r="S192" s="481"/>
      <c r="T192" s="478"/>
      <c r="U192" s="478"/>
      <c r="V192" s="478"/>
      <c r="W192" s="478"/>
      <c r="X192" s="478"/>
      <c r="Y192" s="478"/>
    </row>
    <row r="193" spans="1:28" ht="29.65" customHeight="1">
      <c r="A193" s="474" t="s">
        <v>496</v>
      </c>
      <c r="B193" s="474"/>
      <c r="C193" s="474"/>
      <c r="D193" s="474"/>
      <c r="E193" s="474"/>
      <c r="F193" s="474"/>
      <c r="G193" s="474"/>
      <c r="H193" s="474"/>
      <c r="K193" s="354" t="s">
        <v>622</v>
      </c>
      <c r="L193" s="355" t="s">
        <v>623</v>
      </c>
      <c r="M193" s="354" t="s">
        <v>624</v>
      </c>
      <c r="N193" s="354" t="s">
        <v>625</v>
      </c>
      <c r="O193" s="354" t="s">
        <v>626</v>
      </c>
      <c r="P193" s="475" t="s">
        <v>627</v>
      </c>
      <c r="Q193" s="475"/>
      <c r="R193" s="475" t="s">
        <v>520</v>
      </c>
      <c r="S193" s="475"/>
      <c r="T193" s="475"/>
      <c r="U193" s="475"/>
      <c r="V193" s="475"/>
      <c r="W193" s="475"/>
      <c r="X193" s="475" t="s">
        <v>516</v>
      </c>
      <c r="Y193" s="475"/>
      <c r="Z193" s="475"/>
      <c r="AA193" s="475"/>
      <c r="AB193" s="475"/>
    </row>
    <row r="194" spans="1:28" ht="9" customHeight="1"/>
    <row r="195" spans="1:28" ht="9.9499999999999993" customHeight="1">
      <c r="B195" s="465" t="s">
        <v>266</v>
      </c>
      <c r="C195" s="465"/>
      <c r="D195" s="465"/>
      <c r="E195" s="465" t="s">
        <v>768</v>
      </c>
      <c r="F195" s="465"/>
      <c r="G195" s="465"/>
      <c r="H195" s="465"/>
      <c r="I195" s="465"/>
      <c r="J195" s="465"/>
      <c r="K195" s="360">
        <v>0</v>
      </c>
      <c r="L195" s="360">
        <v>1160</v>
      </c>
      <c r="M195" s="360">
        <v>1160</v>
      </c>
      <c r="N195" s="360">
        <v>1160</v>
      </c>
      <c r="O195" s="360">
        <v>1160</v>
      </c>
      <c r="P195" s="466">
        <v>1160</v>
      </c>
      <c r="Q195" s="466"/>
      <c r="R195" s="466">
        <v>1160</v>
      </c>
      <c r="S195" s="466"/>
      <c r="T195" s="466"/>
      <c r="U195" s="466"/>
      <c r="V195" s="466"/>
      <c r="W195" s="466"/>
      <c r="X195" s="466">
        <v>0</v>
      </c>
      <c r="Y195" s="466"/>
      <c r="Z195" s="466"/>
      <c r="AA195" s="466"/>
      <c r="AB195" s="466"/>
    </row>
    <row r="196" spans="1:28" ht="12.95" customHeight="1">
      <c r="B196" s="465" t="s">
        <v>268</v>
      </c>
      <c r="C196" s="465"/>
      <c r="D196" s="465"/>
      <c r="E196" s="465" t="s">
        <v>768</v>
      </c>
      <c r="F196" s="465"/>
      <c r="G196" s="465"/>
      <c r="H196" s="465"/>
      <c r="I196" s="465"/>
      <c r="J196" s="465"/>
      <c r="K196" s="360">
        <v>0</v>
      </c>
      <c r="L196" s="360">
        <v>1160</v>
      </c>
      <c r="M196" s="360">
        <v>1160</v>
      </c>
      <c r="N196" s="360">
        <v>1160</v>
      </c>
      <c r="O196" s="360">
        <v>1160</v>
      </c>
      <c r="P196" s="466">
        <v>1160</v>
      </c>
      <c r="Q196" s="466"/>
      <c r="R196" s="466">
        <v>1160</v>
      </c>
      <c r="S196" s="466"/>
      <c r="T196" s="466"/>
      <c r="U196" s="466"/>
      <c r="V196" s="466"/>
      <c r="W196" s="466"/>
      <c r="X196" s="466">
        <v>0</v>
      </c>
      <c r="Y196" s="466"/>
      <c r="Z196" s="466"/>
      <c r="AA196" s="466"/>
      <c r="AB196" s="466"/>
    </row>
    <row r="197" spans="1:28" ht="12.95" customHeight="1">
      <c r="B197" s="465" t="s">
        <v>269</v>
      </c>
      <c r="C197" s="465"/>
      <c r="D197" s="465"/>
      <c r="E197" s="465" t="s">
        <v>769</v>
      </c>
      <c r="F197" s="465"/>
      <c r="G197" s="465"/>
      <c r="H197" s="465"/>
      <c r="I197" s="465"/>
      <c r="J197" s="465"/>
      <c r="K197" s="360">
        <v>121915.2</v>
      </c>
      <c r="L197" s="361">
        <v>-27420.48</v>
      </c>
      <c r="M197" s="360">
        <v>94494.720000000001</v>
      </c>
      <c r="N197" s="360">
        <v>94494.720000000001</v>
      </c>
      <c r="O197" s="360">
        <v>94494.720000000001</v>
      </c>
      <c r="P197" s="466">
        <v>94494.720000000001</v>
      </c>
      <c r="Q197" s="466"/>
      <c r="R197" s="466">
        <v>94494.720000000001</v>
      </c>
      <c r="S197" s="466"/>
      <c r="T197" s="466"/>
      <c r="U197" s="466"/>
      <c r="V197" s="466"/>
      <c r="W197" s="466"/>
      <c r="X197" s="466">
        <v>0</v>
      </c>
      <c r="Y197" s="466"/>
      <c r="Z197" s="466"/>
      <c r="AA197" s="466"/>
      <c r="AB197" s="466"/>
    </row>
    <row r="198" spans="1:28" ht="12.95" customHeight="1">
      <c r="B198" s="465" t="s">
        <v>271</v>
      </c>
      <c r="C198" s="465"/>
      <c r="D198" s="465"/>
      <c r="E198" s="465" t="s">
        <v>769</v>
      </c>
      <c r="F198" s="465"/>
      <c r="G198" s="465"/>
      <c r="H198" s="465"/>
      <c r="I198" s="465"/>
      <c r="J198" s="465"/>
      <c r="K198" s="360">
        <v>121915.2</v>
      </c>
      <c r="L198" s="361">
        <v>-27420.48</v>
      </c>
      <c r="M198" s="360">
        <v>94494.720000000001</v>
      </c>
      <c r="N198" s="360">
        <v>94494.720000000001</v>
      </c>
      <c r="O198" s="360">
        <v>94494.720000000001</v>
      </c>
      <c r="P198" s="466">
        <v>94494.720000000001</v>
      </c>
      <c r="Q198" s="466"/>
      <c r="R198" s="466">
        <v>94494.720000000001</v>
      </c>
      <c r="S198" s="466"/>
      <c r="T198" s="466"/>
      <c r="U198" s="466"/>
      <c r="V198" s="466"/>
      <c r="W198" s="466"/>
      <c r="X198" s="466">
        <v>0</v>
      </c>
      <c r="Y198" s="466"/>
      <c r="Z198" s="466"/>
      <c r="AA198" s="466"/>
      <c r="AB198" s="466"/>
    </row>
    <row r="199" spans="1:28" ht="12.95" customHeight="1">
      <c r="B199" s="465" t="s">
        <v>770</v>
      </c>
      <c r="C199" s="465"/>
      <c r="D199" s="465"/>
      <c r="E199" s="465" t="s">
        <v>771</v>
      </c>
      <c r="F199" s="465"/>
      <c r="G199" s="465"/>
      <c r="H199" s="465"/>
      <c r="I199" s="465"/>
      <c r="J199" s="465"/>
      <c r="K199" s="360">
        <v>0</v>
      </c>
      <c r="L199" s="360">
        <v>31706.98</v>
      </c>
      <c r="M199" s="360">
        <v>31706.98</v>
      </c>
      <c r="N199" s="360">
        <v>31706.98</v>
      </c>
      <c r="O199" s="360">
        <v>31706.98</v>
      </c>
      <c r="P199" s="466">
        <v>31706.98</v>
      </c>
      <c r="Q199" s="466"/>
      <c r="R199" s="466">
        <v>31706.98</v>
      </c>
      <c r="S199" s="466"/>
      <c r="T199" s="466"/>
      <c r="U199" s="466"/>
      <c r="V199" s="466"/>
      <c r="W199" s="466"/>
      <c r="X199" s="466">
        <v>0</v>
      </c>
      <c r="Y199" s="466"/>
      <c r="Z199" s="466"/>
      <c r="AA199" s="466"/>
      <c r="AB199" s="466"/>
    </row>
    <row r="200" spans="1:28" ht="12.95" customHeight="1">
      <c r="B200" s="465" t="s">
        <v>772</v>
      </c>
      <c r="C200" s="465"/>
      <c r="D200" s="465"/>
      <c r="E200" s="465" t="s">
        <v>771</v>
      </c>
      <c r="F200" s="465"/>
      <c r="G200" s="465"/>
      <c r="H200" s="465"/>
      <c r="I200" s="465"/>
      <c r="J200" s="465"/>
      <c r="K200" s="360">
        <v>0</v>
      </c>
      <c r="L200" s="360">
        <v>31706.98</v>
      </c>
      <c r="M200" s="360">
        <v>31706.98</v>
      </c>
      <c r="N200" s="360">
        <v>31706.98</v>
      </c>
      <c r="O200" s="360">
        <v>31706.98</v>
      </c>
      <c r="P200" s="466">
        <v>31706.98</v>
      </c>
      <c r="Q200" s="466"/>
      <c r="R200" s="466">
        <v>31706.98</v>
      </c>
      <c r="S200" s="466"/>
      <c r="T200" s="466"/>
      <c r="U200" s="466"/>
      <c r="V200" s="466"/>
      <c r="W200" s="466"/>
      <c r="X200" s="466">
        <v>0</v>
      </c>
      <c r="Y200" s="466"/>
      <c r="Z200" s="466"/>
      <c r="AA200" s="466"/>
      <c r="AB200" s="466"/>
    </row>
    <row r="201" spans="1:28" ht="12.95" customHeight="1">
      <c r="B201" s="469" t="s">
        <v>272</v>
      </c>
      <c r="C201" s="469"/>
      <c r="D201" s="469"/>
      <c r="E201" s="469" t="s">
        <v>273</v>
      </c>
      <c r="F201" s="469"/>
      <c r="G201" s="469"/>
      <c r="H201" s="469"/>
      <c r="I201" s="469"/>
      <c r="J201" s="469"/>
      <c r="K201" s="358">
        <v>522500</v>
      </c>
      <c r="L201" s="358">
        <v>36254.67</v>
      </c>
      <c r="M201" s="358">
        <v>558754.67000000004</v>
      </c>
      <c r="N201" s="358">
        <v>558754.67000000004</v>
      </c>
      <c r="O201" s="358">
        <v>558754.67000000004</v>
      </c>
      <c r="P201" s="470">
        <v>558754.67000000004</v>
      </c>
      <c r="Q201" s="470"/>
      <c r="R201" s="470">
        <v>558754.67000000004</v>
      </c>
      <c r="S201" s="470"/>
      <c r="T201" s="470"/>
      <c r="U201" s="470"/>
      <c r="V201" s="470"/>
      <c r="W201" s="470"/>
      <c r="X201" s="470">
        <v>0</v>
      </c>
      <c r="Y201" s="470"/>
      <c r="Z201" s="470"/>
      <c r="AA201" s="470"/>
      <c r="AB201" s="470"/>
    </row>
    <row r="202" spans="1:28" ht="12.95" customHeight="1">
      <c r="B202" s="465" t="s">
        <v>274</v>
      </c>
      <c r="C202" s="465"/>
      <c r="D202" s="465"/>
      <c r="E202" s="465" t="s">
        <v>773</v>
      </c>
      <c r="F202" s="465"/>
      <c r="G202" s="465"/>
      <c r="H202" s="465"/>
      <c r="I202" s="465"/>
      <c r="J202" s="465"/>
      <c r="K202" s="360">
        <v>369500</v>
      </c>
      <c r="L202" s="360">
        <v>189254.67</v>
      </c>
      <c r="M202" s="360">
        <v>558754.67000000004</v>
      </c>
      <c r="N202" s="360">
        <v>558754.67000000004</v>
      </c>
      <c r="O202" s="360">
        <v>558754.67000000004</v>
      </c>
      <c r="P202" s="466">
        <v>558754.67000000004</v>
      </c>
      <c r="Q202" s="466"/>
      <c r="R202" s="466">
        <v>558754.67000000004</v>
      </c>
      <c r="S202" s="466"/>
      <c r="T202" s="466"/>
      <c r="U202" s="466"/>
      <c r="V202" s="466"/>
      <c r="W202" s="466"/>
      <c r="X202" s="466">
        <v>0</v>
      </c>
      <c r="Y202" s="466"/>
      <c r="Z202" s="466"/>
      <c r="AA202" s="466"/>
      <c r="AB202" s="466"/>
    </row>
    <row r="203" spans="1:28" ht="12.95" customHeight="1">
      <c r="B203" s="465" t="s">
        <v>276</v>
      </c>
      <c r="C203" s="465"/>
      <c r="D203" s="465"/>
      <c r="E203" s="465" t="s">
        <v>773</v>
      </c>
      <c r="F203" s="465"/>
      <c r="G203" s="465"/>
      <c r="H203" s="465"/>
      <c r="I203" s="465"/>
      <c r="J203" s="465"/>
      <c r="K203" s="360">
        <v>369500</v>
      </c>
      <c r="L203" s="360">
        <v>189254.67</v>
      </c>
      <c r="M203" s="360">
        <v>558754.67000000004</v>
      </c>
      <c r="N203" s="360">
        <v>558754.67000000004</v>
      </c>
      <c r="O203" s="360">
        <v>558754.67000000004</v>
      </c>
      <c r="P203" s="466">
        <v>558754.67000000004</v>
      </c>
      <c r="Q203" s="466"/>
      <c r="R203" s="466">
        <v>558754.67000000004</v>
      </c>
      <c r="S203" s="466"/>
      <c r="T203" s="466"/>
      <c r="U203" s="466"/>
      <c r="V203" s="466"/>
      <c r="W203" s="466"/>
      <c r="X203" s="466">
        <v>0</v>
      </c>
      <c r="Y203" s="466"/>
      <c r="Z203" s="466"/>
      <c r="AA203" s="466"/>
      <c r="AB203" s="466"/>
    </row>
    <row r="204" spans="1:28" ht="12.95" customHeight="1">
      <c r="B204" s="465" t="s">
        <v>277</v>
      </c>
      <c r="C204" s="465"/>
      <c r="D204" s="465"/>
      <c r="E204" s="465" t="s">
        <v>774</v>
      </c>
      <c r="F204" s="465"/>
      <c r="G204" s="465"/>
      <c r="H204" s="465"/>
      <c r="I204" s="465"/>
      <c r="J204" s="465"/>
      <c r="K204" s="360">
        <v>153000</v>
      </c>
      <c r="L204" s="361">
        <v>-153000</v>
      </c>
      <c r="M204" s="360">
        <v>0</v>
      </c>
      <c r="N204" s="360">
        <v>0</v>
      </c>
      <c r="O204" s="360">
        <v>0</v>
      </c>
      <c r="P204" s="466">
        <v>0</v>
      </c>
      <c r="Q204" s="466"/>
      <c r="R204" s="466">
        <v>0</v>
      </c>
      <c r="S204" s="466"/>
      <c r="T204" s="466"/>
      <c r="U204" s="466"/>
      <c r="V204" s="466"/>
      <c r="W204" s="466"/>
      <c r="X204" s="466">
        <v>0</v>
      </c>
      <c r="Y204" s="466"/>
      <c r="Z204" s="466"/>
      <c r="AA204" s="466"/>
      <c r="AB204" s="466"/>
    </row>
    <row r="205" spans="1:28" ht="12.95" customHeight="1">
      <c r="B205" s="465" t="s">
        <v>279</v>
      </c>
      <c r="C205" s="465"/>
      <c r="D205" s="465"/>
      <c r="E205" s="465" t="s">
        <v>774</v>
      </c>
      <c r="F205" s="465"/>
      <c r="G205" s="465"/>
      <c r="H205" s="465"/>
      <c r="I205" s="465"/>
      <c r="J205" s="465"/>
      <c r="K205" s="360">
        <v>153000</v>
      </c>
      <c r="L205" s="361">
        <v>-153000</v>
      </c>
      <c r="M205" s="360">
        <v>0</v>
      </c>
      <c r="N205" s="360">
        <v>0</v>
      </c>
      <c r="O205" s="360">
        <v>0</v>
      </c>
      <c r="P205" s="466">
        <v>0</v>
      </c>
      <c r="Q205" s="466"/>
      <c r="R205" s="466">
        <v>0</v>
      </c>
      <c r="S205" s="466"/>
      <c r="T205" s="466"/>
      <c r="U205" s="466"/>
      <c r="V205" s="466"/>
      <c r="W205" s="466"/>
      <c r="X205" s="466">
        <v>0</v>
      </c>
      <c r="Y205" s="466"/>
      <c r="Z205" s="466"/>
      <c r="AA205" s="466"/>
      <c r="AB205" s="466"/>
    </row>
    <row r="206" spans="1:28" ht="12.95" customHeight="1">
      <c r="B206" s="469" t="s">
        <v>280</v>
      </c>
      <c r="C206" s="469"/>
      <c r="D206" s="469"/>
      <c r="E206" s="469" t="s">
        <v>281</v>
      </c>
      <c r="F206" s="469"/>
      <c r="G206" s="469"/>
      <c r="H206" s="469"/>
      <c r="I206" s="469"/>
      <c r="J206" s="469"/>
      <c r="K206" s="358">
        <v>477400</v>
      </c>
      <c r="L206" s="359">
        <v>-7980</v>
      </c>
      <c r="M206" s="358">
        <v>469420</v>
      </c>
      <c r="N206" s="358">
        <v>469420</v>
      </c>
      <c r="O206" s="358">
        <v>469420</v>
      </c>
      <c r="P206" s="470">
        <v>469420</v>
      </c>
      <c r="Q206" s="470"/>
      <c r="R206" s="470">
        <v>469420</v>
      </c>
      <c r="S206" s="470"/>
      <c r="T206" s="470"/>
      <c r="U206" s="470"/>
      <c r="V206" s="470"/>
      <c r="W206" s="470"/>
      <c r="X206" s="470">
        <v>0</v>
      </c>
      <c r="Y206" s="470"/>
      <c r="Z206" s="470"/>
      <c r="AA206" s="470"/>
      <c r="AB206" s="470"/>
    </row>
    <row r="207" spans="1:28" ht="12.95" customHeight="1">
      <c r="B207" s="465" t="s">
        <v>282</v>
      </c>
      <c r="C207" s="465"/>
      <c r="D207" s="465"/>
      <c r="E207" s="465" t="s">
        <v>775</v>
      </c>
      <c r="F207" s="465"/>
      <c r="G207" s="465"/>
      <c r="H207" s="465"/>
      <c r="I207" s="465"/>
      <c r="J207" s="465"/>
      <c r="K207" s="360">
        <v>52000</v>
      </c>
      <c r="L207" s="360">
        <v>415498</v>
      </c>
      <c r="M207" s="360">
        <v>467498</v>
      </c>
      <c r="N207" s="360">
        <v>467498</v>
      </c>
      <c r="O207" s="360">
        <v>467498</v>
      </c>
      <c r="P207" s="466">
        <v>467498</v>
      </c>
      <c r="Q207" s="466"/>
      <c r="R207" s="466">
        <v>467498</v>
      </c>
      <c r="S207" s="466"/>
      <c r="T207" s="466"/>
      <c r="U207" s="466"/>
      <c r="V207" s="466"/>
      <c r="W207" s="466"/>
      <c r="X207" s="466">
        <v>0</v>
      </c>
      <c r="Y207" s="466"/>
      <c r="Z207" s="466"/>
      <c r="AA207" s="466"/>
      <c r="AB207" s="466"/>
    </row>
    <row r="208" spans="1:28" ht="12.95" customHeight="1">
      <c r="B208" s="465" t="s">
        <v>286</v>
      </c>
      <c r="C208" s="465"/>
      <c r="D208" s="465"/>
      <c r="E208" s="465" t="s">
        <v>776</v>
      </c>
      <c r="F208" s="465"/>
      <c r="G208" s="465"/>
      <c r="H208" s="465"/>
      <c r="I208" s="465"/>
      <c r="J208" s="465"/>
      <c r="K208" s="360">
        <v>52000</v>
      </c>
      <c r="L208" s="360">
        <v>415498</v>
      </c>
      <c r="M208" s="360">
        <v>467498</v>
      </c>
      <c r="N208" s="360">
        <v>467498</v>
      </c>
      <c r="O208" s="360">
        <v>467498</v>
      </c>
      <c r="P208" s="466">
        <v>467498</v>
      </c>
      <c r="Q208" s="466"/>
      <c r="R208" s="466">
        <v>467498</v>
      </c>
      <c r="S208" s="466"/>
      <c r="T208" s="466"/>
      <c r="U208" s="466"/>
      <c r="V208" s="466"/>
      <c r="W208" s="466"/>
      <c r="X208" s="466">
        <v>0</v>
      </c>
      <c r="Y208" s="466"/>
      <c r="Z208" s="466"/>
      <c r="AA208" s="466"/>
      <c r="AB208" s="466"/>
    </row>
    <row r="209" spans="2:28" ht="12.95" customHeight="1">
      <c r="B209" s="465" t="s">
        <v>777</v>
      </c>
      <c r="C209" s="465"/>
      <c r="D209" s="465"/>
      <c r="E209" s="465" t="s">
        <v>778</v>
      </c>
      <c r="F209" s="465"/>
      <c r="G209" s="465"/>
      <c r="H209" s="465"/>
      <c r="I209" s="465"/>
      <c r="J209" s="465"/>
      <c r="K209" s="360">
        <v>0</v>
      </c>
      <c r="L209" s="360">
        <v>1922</v>
      </c>
      <c r="M209" s="360">
        <v>1922</v>
      </c>
      <c r="N209" s="360">
        <v>1922</v>
      </c>
      <c r="O209" s="360">
        <v>1922</v>
      </c>
      <c r="P209" s="466">
        <v>1922</v>
      </c>
      <c r="Q209" s="466"/>
      <c r="R209" s="466">
        <v>1922</v>
      </c>
      <c r="S209" s="466"/>
      <c r="T209" s="466"/>
      <c r="U209" s="466"/>
      <c r="V209" s="466"/>
      <c r="W209" s="466"/>
      <c r="X209" s="466">
        <v>0</v>
      </c>
      <c r="Y209" s="466"/>
      <c r="Z209" s="466"/>
      <c r="AA209" s="466"/>
      <c r="AB209" s="466"/>
    </row>
    <row r="210" spans="2:28" ht="12.95" customHeight="1">
      <c r="B210" s="465" t="s">
        <v>779</v>
      </c>
      <c r="C210" s="465"/>
      <c r="D210" s="465"/>
      <c r="E210" s="465" t="s">
        <v>778</v>
      </c>
      <c r="F210" s="465"/>
      <c r="G210" s="465"/>
      <c r="H210" s="465"/>
      <c r="I210" s="465"/>
      <c r="J210" s="465"/>
      <c r="K210" s="360">
        <v>0</v>
      </c>
      <c r="L210" s="360">
        <v>1922</v>
      </c>
      <c r="M210" s="360">
        <v>1922</v>
      </c>
      <c r="N210" s="360">
        <v>1922</v>
      </c>
      <c r="O210" s="360">
        <v>1922</v>
      </c>
      <c r="P210" s="466">
        <v>1922</v>
      </c>
      <c r="Q210" s="466"/>
      <c r="R210" s="466">
        <v>1922</v>
      </c>
      <c r="S210" s="466"/>
      <c r="T210" s="466"/>
      <c r="U210" s="466"/>
      <c r="V210" s="466"/>
      <c r="W210" s="466"/>
      <c r="X210" s="466">
        <v>0</v>
      </c>
      <c r="Y210" s="466"/>
      <c r="Z210" s="466"/>
      <c r="AA210" s="466"/>
      <c r="AB210" s="466"/>
    </row>
    <row r="211" spans="2:28" ht="12.95" customHeight="1">
      <c r="B211" s="465" t="s">
        <v>288</v>
      </c>
      <c r="C211" s="465"/>
      <c r="D211" s="465"/>
      <c r="E211" s="465" t="s">
        <v>780</v>
      </c>
      <c r="F211" s="465"/>
      <c r="G211" s="465"/>
      <c r="H211" s="465"/>
      <c r="I211" s="465"/>
      <c r="J211" s="465"/>
      <c r="K211" s="360">
        <v>425400</v>
      </c>
      <c r="L211" s="361">
        <v>-425400</v>
      </c>
      <c r="M211" s="360">
        <v>0</v>
      </c>
      <c r="N211" s="360">
        <v>0</v>
      </c>
      <c r="O211" s="360">
        <v>0</v>
      </c>
      <c r="P211" s="466">
        <v>0</v>
      </c>
      <c r="Q211" s="466"/>
      <c r="R211" s="466">
        <v>0</v>
      </c>
      <c r="S211" s="466"/>
      <c r="T211" s="466"/>
      <c r="U211" s="466"/>
      <c r="V211" s="466"/>
      <c r="W211" s="466"/>
      <c r="X211" s="466">
        <v>0</v>
      </c>
      <c r="Y211" s="466"/>
      <c r="Z211" s="466"/>
      <c r="AA211" s="466"/>
      <c r="AB211" s="466"/>
    </row>
    <row r="212" spans="2:28" ht="12.95" customHeight="1">
      <c r="B212" s="465" t="s">
        <v>290</v>
      </c>
      <c r="C212" s="465"/>
      <c r="D212" s="465"/>
      <c r="E212" s="465" t="s">
        <v>780</v>
      </c>
      <c r="F212" s="465"/>
      <c r="G212" s="465"/>
      <c r="H212" s="465"/>
      <c r="I212" s="465"/>
      <c r="J212" s="465"/>
      <c r="K212" s="360">
        <v>425400</v>
      </c>
      <c r="L212" s="361">
        <v>-425400</v>
      </c>
      <c r="M212" s="360">
        <v>0</v>
      </c>
      <c r="N212" s="360">
        <v>0</v>
      </c>
      <c r="O212" s="360">
        <v>0</v>
      </c>
      <c r="P212" s="466">
        <v>0</v>
      </c>
      <c r="Q212" s="466"/>
      <c r="R212" s="466">
        <v>0</v>
      </c>
      <c r="S212" s="466"/>
      <c r="T212" s="466"/>
      <c r="U212" s="466"/>
      <c r="V212" s="466"/>
      <c r="W212" s="466"/>
      <c r="X212" s="466">
        <v>0</v>
      </c>
      <c r="Y212" s="466"/>
      <c r="Z212" s="466"/>
      <c r="AA212" s="466"/>
      <c r="AB212" s="466"/>
    </row>
    <row r="213" spans="2:28" ht="12.95" customHeight="1">
      <c r="B213" s="471" t="s">
        <v>295</v>
      </c>
      <c r="C213" s="471"/>
      <c r="D213" s="471"/>
      <c r="E213" s="472" t="s">
        <v>296</v>
      </c>
      <c r="F213" s="472"/>
      <c r="G213" s="472"/>
      <c r="H213" s="472"/>
      <c r="I213" s="472"/>
      <c r="J213" s="472"/>
      <c r="K213" s="356">
        <v>230000</v>
      </c>
      <c r="L213" s="356">
        <v>232826.97</v>
      </c>
      <c r="M213" s="356">
        <v>462826.97</v>
      </c>
      <c r="N213" s="356">
        <v>462826.97</v>
      </c>
      <c r="O213" s="356">
        <v>462826.97</v>
      </c>
      <c r="P213" s="473">
        <v>462826.97</v>
      </c>
      <c r="Q213" s="473"/>
      <c r="R213" s="473">
        <v>462826.97</v>
      </c>
      <c r="S213" s="473"/>
      <c r="T213" s="473"/>
      <c r="U213" s="473"/>
      <c r="V213" s="473"/>
      <c r="W213" s="473"/>
      <c r="X213" s="473">
        <v>0</v>
      </c>
      <c r="Y213" s="473"/>
      <c r="Z213" s="473"/>
      <c r="AA213" s="473"/>
      <c r="AB213" s="473"/>
    </row>
    <row r="214" spans="2:28" ht="12.95" customHeight="1">
      <c r="B214" s="469" t="s">
        <v>297</v>
      </c>
      <c r="C214" s="469"/>
      <c r="D214" s="469"/>
      <c r="E214" s="469" t="s">
        <v>298</v>
      </c>
      <c r="F214" s="469"/>
      <c r="G214" s="469"/>
      <c r="H214" s="469"/>
      <c r="I214" s="469"/>
      <c r="J214" s="469"/>
      <c r="K214" s="358">
        <v>230000</v>
      </c>
      <c r="L214" s="358">
        <v>232826.97</v>
      </c>
      <c r="M214" s="358">
        <v>462826.97</v>
      </c>
      <c r="N214" s="358">
        <v>462826.97</v>
      </c>
      <c r="O214" s="358">
        <v>462826.97</v>
      </c>
      <c r="P214" s="470">
        <v>462826.97</v>
      </c>
      <c r="Q214" s="470"/>
      <c r="R214" s="470">
        <v>462826.97</v>
      </c>
      <c r="S214" s="470"/>
      <c r="T214" s="470"/>
      <c r="U214" s="470"/>
      <c r="V214" s="470"/>
      <c r="W214" s="470"/>
      <c r="X214" s="470">
        <v>0</v>
      </c>
      <c r="Y214" s="470"/>
      <c r="Z214" s="470"/>
      <c r="AA214" s="470"/>
      <c r="AB214" s="470"/>
    </row>
    <row r="215" spans="2:28" ht="12.95" customHeight="1">
      <c r="B215" s="465" t="s">
        <v>299</v>
      </c>
      <c r="C215" s="465"/>
      <c r="D215" s="465"/>
      <c r="E215" s="465" t="s">
        <v>781</v>
      </c>
      <c r="F215" s="465"/>
      <c r="G215" s="465"/>
      <c r="H215" s="465"/>
      <c r="I215" s="465"/>
      <c r="J215" s="465"/>
      <c r="K215" s="360">
        <v>230000</v>
      </c>
      <c r="L215" s="360">
        <v>227226.97</v>
      </c>
      <c r="M215" s="360">
        <v>457226.97</v>
      </c>
      <c r="N215" s="360">
        <v>457226.97</v>
      </c>
      <c r="O215" s="360">
        <v>457226.97</v>
      </c>
      <c r="P215" s="466">
        <v>457226.97</v>
      </c>
      <c r="Q215" s="466"/>
      <c r="R215" s="466">
        <v>457226.97</v>
      </c>
      <c r="S215" s="466"/>
      <c r="T215" s="466"/>
      <c r="U215" s="466"/>
      <c r="V215" s="466"/>
      <c r="W215" s="466"/>
      <c r="X215" s="466">
        <v>0</v>
      </c>
      <c r="Y215" s="466"/>
      <c r="Z215" s="466"/>
      <c r="AA215" s="466"/>
      <c r="AB215" s="466"/>
    </row>
    <row r="216" spans="2:28" ht="12.95" customHeight="1">
      <c r="B216" s="465" t="s">
        <v>301</v>
      </c>
      <c r="C216" s="465"/>
      <c r="D216" s="465"/>
      <c r="E216" s="465" t="s">
        <v>782</v>
      </c>
      <c r="F216" s="465"/>
      <c r="G216" s="465"/>
      <c r="H216" s="465"/>
      <c r="I216" s="465"/>
      <c r="J216" s="465"/>
      <c r="K216" s="360">
        <v>230000</v>
      </c>
      <c r="L216" s="361">
        <v>-225000</v>
      </c>
      <c r="M216" s="360">
        <v>5000</v>
      </c>
      <c r="N216" s="360">
        <v>5000</v>
      </c>
      <c r="O216" s="360">
        <v>5000</v>
      </c>
      <c r="P216" s="466">
        <v>5000</v>
      </c>
      <c r="Q216" s="466"/>
      <c r="R216" s="466">
        <v>5000</v>
      </c>
      <c r="S216" s="466"/>
      <c r="T216" s="466"/>
      <c r="U216" s="466"/>
      <c r="V216" s="466"/>
      <c r="W216" s="466"/>
      <c r="X216" s="466">
        <v>0</v>
      </c>
      <c r="Y216" s="466"/>
      <c r="Z216" s="466"/>
      <c r="AA216" s="466"/>
      <c r="AB216" s="466"/>
    </row>
    <row r="217" spans="2:28" ht="12.95" customHeight="1">
      <c r="B217" s="465" t="s">
        <v>303</v>
      </c>
      <c r="C217" s="465"/>
      <c r="D217" s="465"/>
      <c r="E217" s="465" t="s">
        <v>783</v>
      </c>
      <c r="F217" s="465"/>
      <c r="G217" s="465"/>
      <c r="H217" s="465"/>
      <c r="I217" s="465"/>
      <c r="J217" s="465"/>
      <c r="K217" s="360">
        <v>0</v>
      </c>
      <c r="L217" s="360">
        <v>172636</v>
      </c>
      <c r="M217" s="360">
        <v>172636</v>
      </c>
      <c r="N217" s="360">
        <v>172636</v>
      </c>
      <c r="O217" s="360">
        <v>172636</v>
      </c>
      <c r="P217" s="466">
        <v>172636</v>
      </c>
      <c r="Q217" s="466"/>
      <c r="R217" s="466">
        <v>172636</v>
      </c>
      <c r="S217" s="466"/>
      <c r="T217" s="466"/>
      <c r="U217" s="466"/>
      <c r="V217" s="466"/>
      <c r="W217" s="466"/>
      <c r="X217" s="466">
        <v>0</v>
      </c>
      <c r="Y217" s="466"/>
      <c r="Z217" s="466"/>
      <c r="AA217" s="466"/>
      <c r="AB217" s="466"/>
    </row>
    <row r="218" spans="2:28" ht="12.95" customHeight="1">
      <c r="B218" s="465" t="s">
        <v>784</v>
      </c>
      <c r="C218" s="465"/>
      <c r="D218" s="465"/>
      <c r="E218" s="465" t="s">
        <v>785</v>
      </c>
      <c r="F218" s="465"/>
      <c r="G218" s="465"/>
      <c r="H218" s="465"/>
      <c r="I218" s="465"/>
      <c r="J218" s="465"/>
      <c r="K218" s="360">
        <v>0</v>
      </c>
      <c r="L218" s="360">
        <v>51117.96</v>
      </c>
      <c r="M218" s="360">
        <v>51117.96</v>
      </c>
      <c r="N218" s="360">
        <v>51117.96</v>
      </c>
      <c r="O218" s="360">
        <v>51117.96</v>
      </c>
      <c r="P218" s="466">
        <v>51117.96</v>
      </c>
      <c r="Q218" s="466"/>
      <c r="R218" s="466">
        <v>51117.96</v>
      </c>
      <c r="S218" s="466"/>
      <c r="T218" s="466"/>
      <c r="U218" s="466"/>
      <c r="V218" s="466"/>
      <c r="W218" s="466"/>
      <c r="X218" s="466">
        <v>0</v>
      </c>
      <c r="Y218" s="466"/>
      <c r="Z218" s="466"/>
      <c r="AA218" s="466"/>
      <c r="AB218" s="466"/>
    </row>
    <row r="219" spans="2:28" ht="12.95" customHeight="1">
      <c r="B219" s="465" t="s">
        <v>786</v>
      </c>
      <c r="C219" s="465"/>
      <c r="D219" s="465"/>
      <c r="E219" s="465" t="s">
        <v>787</v>
      </c>
      <c r="F219" s="465"/>
      <c r="G219" s="465"/>
      <c r="H219" s="465"/>
      <c r="I219" s="465"/>
      <c r="J219" s="465"/>
      <c r="K219" s="360">
        <v>0</v>
      </c>
      <c r="L219" s="360">
        <v>228473.01</v>
      </c>
      <c r="M219" s="360">
        <v>228473.01</v>
      </c>
      <c r="N219" s="360">
        <v>228473.01</v>
      </c>
      <c r="O219" s="360">
        <v>228473.01</v>
      </c>
      <c r="P219" s="466">
        <v>228473.01</v>
      </c>
      <c r="Q219" s="466"/>
      <c r="R219" s="466">
        <v>228473.01</v>
      </c>
      <c r="S219" s="466"/>
      <c r="T219" s="466"/>
      <c r="U219" s="466"/>
      <c r="V219" s="466"/>
      <c r="W219" s="466"/>
      <c r="X219" s="466">
        <v>0</v>
      </c>
      <c r="Y219" s="466"/>
      <c r="Z219" s="466"/>
      <c r="AA219" s="466"/>
      <c r="AB219" s="466"/>
    </row>
    <row r="220" spans="2:28" ht="12.95" customHeight="1">
      <c r="B220" s="465" t="s">
        <v>788</v>
      </c>
      <c r="C220" s="465"/>
      <c r="D220" s="465"/>
      <c r="E220" s="465" t="s">
        <v>789</v>
      </c>
      <c r="F220" s="465"/>
      <c r="G220" s="465"/>
      <c r="H220" s="465"/>
      <c r="I220" s="465"/>
      <c r="J220" s="465"/>
      <c r="K220" s="360">
        <v>0</v>
      </c>
      <c r="L220" s="360">
        <v>5600</v>
      </c>
      <c r="M220" s="360">
        <v>5600</v>
      </c>
      <c r="N220" s="360">
        <v>5600</v>
      </c>
      <c r="O220" s="360">
        <v>5600</v>
      </c>
      <c r="P220" s="466">
        <v>5600</v>
      </c>
      <c r="Q220" s="466"/>
      <c r="R220" s="466">
        <v>5600</v>
      </c>
      <c r="S220" s="466"/>
      <c r="T220" s="466"/>
      <c r="U220" s="466"/>
      <c r="V220" s="466"/>
      <c r="W220" s="466"/>
      <c r="X220" s="466">
        <v>0</v>
      </c>
      <c r="Y220" s="466"/>
      <c r="Z220" s="466"/>
      <c r="AA220" s="466"/>
      <c r="AB220" s="466"/>
    </row>
    <row r="221" spans="2:28" ht="12.95" customHeight="1">
      <c r="B221" s="465" t="s">
        <v>790</v>
      </c>
      <c r="C221" s="465"/>
      <c r="D221" s="465"/>
      <c r="E221" s="465" t="s">
        <v>791</v>
      </c>
      <c r="F221" s="465"/>
      <c r="G221" s="465"/>
      <c r="H221" s="465"/>
      <c r="I221" s="465"/>
      <c r="J221" s="465"/>
      <c r="K221" s="360">
        <v>0</v>
      </c>
      <c r="L221" s="360">
        <v>5600</v>
      </c>
      <c r="M221" s="360">
        <v>5600</v>
      </c>
      <c r="N221" s="360">
        <v>5600</v>
      </c>
      <c r="O221" s="360">
        <v>5600</v>
      </c>
      <c r="P221" s="466">
        <v>5600</v>
      </c>
      <c r="Q221" s="466"/>
      <c r="R221" s="466">
        <v>5600</v>
      </c>
      <c r="S221" s="466"/>
      <c r="T221" s="466"/>
      <c r="U221" s="466"/>
      <c r="V221" s="466"/>
      <c r="W221" s="466"/>
      <c r="X221" s="466">
        <v>0</v>
      </c>
      <c r="Y221" s="466"/>
      <c r="Z221" s="466"/>
      <c r="AA221" s="466"/>
      <c r="AB221" s="466"/>
    </row>
    <row r="222" spans="2:28" ht="12.95" customHeight="1">
      <c r="B222" s="471" t="s">
        <v>305</v>
      </c>
      <c r="C222" s="471"/>
      <c r="D222" s="471"/>
      <c r="E222" s="472" t="s">
        <v>306</v>
      </c>
      <c r="F222" s="472"/>
      <c r="G222" s="472"/>
      <c r="H222" s="472"/>
      <c r="I222" s="472"/>
      <c r="J222" s="472"/>
      <c r="K222" s="356">
        <v>0</v>
      </c>
      <c r="L222" s="356">
        <v>836400</v>
      </c>
      <c r="M222" s="356">
        <v>836400</v>
      </c>
      <c r="N222" s="356">
        <v>836400</v>
      </c>
      <c r="O222" s="356">
        <v>836400</v>
      </c>
      <c r="P222" s="473">
        <v>836400</v>
      </c>
      <c r="Q222" s="473"/>
      <c r="R222" s="473">
        <v>836400</v>
      </c>
      <c r="S222" s="473"/>
      <c r="T222" s="473"/>
      <c r="U222" s="473"/>
      <c r="V222" s="473"/>
      <c r="W222" s="473"/>
      <c r="X222" s="473">
        <v>0</v>
      </c>
      <c r="Y222" s="473"/>
      <c r="Z222" s="473"/>
      <c r="AA222" s="473"/>
      <c r="AB222" s="473"/>
    </row>
    <row r="223" spans="2:28" ht="12.95" customHeight="1">
      <c r="B223" s="469" t="s">
        <v>307</v>
      </c>
      <c r="C223" s="469"/>
      <c r="D223" s="469"/>
      <c r="E223" s="469" t="s">
        <v>308</v>
      </c>
      <c r="F223" s="469"/>
      <c r="G223" s="469"/>
      <c r="H223" s="469"/>
      <c r="I223" s="469"/>
      <c r="J223" s="469"/>
      <c r="K223" s="358">
        <v>0</v>
      </c>
      <c r="L223" s="358">
        <v>55700</v>
      </c>
      <c r="M223" s="358">
        <v>55700</v>
      </c>
      <c r="N223" s="358">
        <v>55700</v>
      </c>
      <c r="O223" s="358">
        <v>55700</v>
      </c>
      <c r="P223" s="470">
        <v>55700</v>
      </c>
      <c r="Q223" s="470"/>
      <c r="R223" s="470">
        <v>55700</v>
      </c>
      <c r="S223" s="470"/>
      <c r="T223" s="470"/>
      <c r="U223" s="470"/>
      <c r="V223" s="470"/>
      <c r="W223" s="470"/>
      <c r="X223" s="470">
        <v>0</v>
      </c>
      <c r="Y223" s="470"/>
      <c r="Z223" s="470"/>
      <c r="AA223" s="470"/>
      <c r="AB223" s="470"/>
    </row>
    <row r="224" spans="2:28" ht="12.95" customHeight="1">
      <c r="B224" s="465" t="s">
        <v>309</v>
      </c>
      <c r="C224" s="465"/>
      <c r="D224" s="465"/>
      <c r="E224" s="465" t="s">
        <v>792</v>
      </c>
      <c r="F224" s="465"/>
      <c r="G224" s="465"/>
      <c r="H224" s="465"/>
      <c r="I224" s="465"/>
      <c r="J224" s="465"/>
      <c r="K224" s="360">
        <v>0</v>
      </c>
      <c r="L224" s="360">
        <v>55700</v>
      </c>
      <c r="M224" s="360">
        <v>55700</v>
      </c>
      <c r="N224" s="360">
        <v>55700</v>
      </c>
      <c r="O224" s="360">
        <v>55700</v>
      </c>
      <c r="P224" s="466">
        <v>55700</v>
      </c>
      <c r="Q224" s="466"/>
      <c r="R224" s="466">
        <v>55700</v>
      </c>
      <c r="S224" s="466"/>
      <c r="T224" s="466"/>
      <c r="U224" s="466"/>
      <c r="V224" s="466"/>
      <c r="W224" s="466"/>
      <c r="X224" s="466">
        <v>0</v>
      </c>
      <c r="Y224" s="466"/>
      <c r="Z224" s="466"/>
      <c r="AA224" s="466"/>
      <c r="AB224" s="466"/>
    </row>
    <row r="225" spans="1:28" ht="12.95" customHeight="1">
      <c r="B225" s="465" t="s">
        <v>311</v>
      </c>
      <c r="C225" s="465"/>
      <c r="D225" s="465"/>
      <c r="E225" s="465" t="s">
        <v>793</v>
      </c>
      <c r="F225" s="465"/>
      <c r="G225" s="465"/>
      <c r="H225" s="465"/>
      <c r="I225" s="465"/>
      <c r="J225" s="465"/>
      <c r="K225" s="360">
        <v>0</v>
      </c>
      <c r="L225" s="360">
        <v>15000</v>
      </c>
      <c r="M225" s="360">
        <v>15000</v>
      </c>
      <c r="N225" s="360">
        <v>15000</v>
      </c>
      <c r="O225" s="360">
        <v>15000</v>
      </c>
      <c r="P225" s="466">
        <v>15000</v>
      </c>
      <c r="Q225" s="466"/>
      <c r="R225" s="466">
        <v>15000</v>
      </c>
      <c r="S225" s="466"/>
      <c r="T225" s="466"/>
      <c r="U225" s="466"/>
      <c r="V225" s="466"/>
      <c r="W225" s="466"/>
      <c r="X225" s="466">
        <v>0</v>
      </c>
      <c r="Y225" s="466"/>
      <c r="Z225" s="466"/>
      <c r="AA225" s="466"/>
      <c r="AB225" s="466"/>
    </row>
    <row r="226" spans="1:28" ht="12.95" customHeight="1">
      <c r="B226" s="465" t="s">
        <v>313</v>
      </c>
      <c r="C226" s="465"/>
      <c r="D226" s="465"/>
      <c r="E226" s="465" t="s">
        <v>794</v>
      </c>
      <c r="F226" s="465"/>
      <c r="G226" s="465"/>
      <c r="H226" s="465"/>
      <c r="I226" s="465"/>
      <c r="J226" s="465"/>
      <c r="K226" s="360">
        <v>0</v>
      </c>
      <c r="L226" s="360">
        <v>40700</v>
      </c>
      <c r="M226" s="360">
        <v>40700</v>
      </c>
      <c r="N226" s="360">
        <v>40700</v>
      </c>
      <c r="O226" s="360">
        <v>40700</v>
      </c>
      <c r="P226" s="466">
        <v>40700</v>
      </c>
      <c r="Q226" s="466"/>
      <c r="R226" s="466">
        <v>40700</v>
      </c>
      <c r="S226" s="466"/>
      <c r="T226" s="466"/>
      <c r="U226" s="466"/>
      <c r="V226" s="466"/>
      <c r="W226" s="466"/>
      <c r="X226" s="466">
        <v>0</v>
      </c>
      <c r="Y226" s="466"/>
      <c r="Z226" s="466"/>
      <c r="AA226" s="466"/>
      <c r="AB226" s="466"/>
    </row>
    <row r="227" spans="1:28" ht="12.95" customHeight="1">
      <c r="B227" s="469" t="s">
        <v>325</v>
      </c>
      <c r="C227" s="469"/>
      <c r="D227" s="469"/>
      <c r="E227" s="469" t="s">
        <v>326</v>
      </c>
      <c r="F227" s="469"/>
      <c r="G227" s="469"/>
      <c r="H227" s="469"/>
      <c r="I227" s="469"/>
      <c r="J227" s="469"/>
      <c r="K227" s="358">
        <v>0</v>
      </c>
      <c r="L227" s="358">
        <v>780700</v>
      </c>
      <c r="M227" s="358">
        <v>780700</v>
      </c>
      <c r="N227" s="358">
        <v>780700</v>
      </c>
      <c r="O227" s="358">
        <v>780700</v>
      </c>
      <c r="P227" s="470">
        <v>780700</v>
      </c>
      <c r="Q227" s="470"/>
      <c r="R227" s="470">
        <v>780700</v>
      </c>
      <c r="S227" s="470"/>
      <c r="T227" s="470"/>
      <c r="U227" s="470"/>
      <c r="V227" s="470"/>
      <c r="W227" s="470"/>
      <c r="X227" s="470">
        <v>0</v>
      </c>
      <c r="Y227" s="470"/>
      <c r="Z227" s="470"/>
      <c r="AA227" s="470"/>
      <c r="AB227" s="470"/>
    </row>
    <row r="228" spans="1:28" ht="12.95" customHeight="1">
      <c r="B228" s="465" t="s">
        <v>327</v>
      </c>
      <c r="C228" s="465"/>
      <c r="D228" s="465"/>
      <c r="E228" s="465" t="s">
        <v>795</v>
      </c>
      <c r="F228" s="465"/>
      <c r="G228" s="465"/>
      <c r="H228" s="465"/>
      <c r="I228" s="465"/>
      <c r="J228" s="465"/>
      <c r="K228" s="360">
        <v>0</v>
      </c>
      <c r="L228" s="360">
        <v>780700</v>
      </c>
      <c r="M228" s="360">
        <v>780700</v>
      </c>
      <c r="N228" s="360">
        <v>780700</v>
      </c>
      <c r="O228" s="360">
        <v>780700</v>
      </c>
      <c r="P228" s="466">
        <v>780700</v>
      </c>
      <c r="Q228" s="466"/>
      <c r="R228" s="466">
        <v>780700</v>
      </c>
      <c r="S228" s="466"/>
      <c r="T228" s="466"/>
      <c r="U228" s="466"/>
      <c r="V228" s="466"/>
      <c r="W228" s="466"/>
      <c r="X228" s="466">
        <v>0</v>
      </c>
      <c r="Y228" s="466"/>
      <c r="Z228" s="466"/>
      <c r="AA228" s="466"/>
      <c r="AB228" s="466"/>
    </row>
    <row r="229" spans="1:28" ht="16.899999999999999" customHeight="1"/>
    <row r="230" spans="1:28" ht="14.1" customHeight="1">
      <c r="W230" s="464" t="s">
        <v>796</v>
      </c>
      <c r="X230" s="464"/>
      <c r="Y230" s="464"/>
      <c r="Z230" s="464"/>
      <c r="AA230" s="464"/>
    </row>
    <row r="231" spans="1:28" ht="21" customHeight="1">
      <c r="D231" s="482" t="s">
        <v>511</v>
      </c>
      <c r="E231" s="482"/>
      <c r="F231" s="482"/>
      <c r="G231" s="482"/>
      <c r="H231" s="482"/>
      <c r="I231" s="482"/>
      <c r="J231" s="482"/>
      <c r="K231" s="482"/>
      <c r="L231" s="482"/>
      <c r="M231" s="482"/>
      <c r="N231" s="482"/>
      <c r="O231" s="482"/>
      <c r="P231" s="482"/>
      <c r="Q231" s="482"/>
      <c r="R231" s="482"/>
      <c r="S231" s="482"/>
      <c r="T231" s="482"/>
      <c r="U231" s="482"/>
      <c r="V231" s="482"/>
      <c r="W231" s="482"/>
      <c r="X231" s="482"/>
    </row>
    <row r="232" spans="1:28" ht="9.6" customHeight="1">
      <c r="A232" s="483"/>
      <c r="B232" s="483"/>
      <c r="C232" s="483"/>
      <c r="D232" s="483"/>
      <c r="E232" s="483"/>
      <c r="F232" s="483"/>
      <c r="G232" s="483"/>
      <c r="H232" s="482"/>
      <c r="I232" s="482"/>
      <c r="J232" s="482"/>
      <c r="K232" s="482"/>
      <c r="L232" s="482"/>
      <c r="M232" s="482"/>
      <c r="N232" s="482"/>
      <c r="O232" s="482"/>
      <c r="P232" s="482"/>
      <c r="Q232" s="482"/>
      <c r="R232" s="482"/>
      <c r="S232" s="482"/>
      <c r="T232" s="482"/>
      <c r="U232" s="482"/>
      <c r="V232" s="482"/>
      <c r="W232" s="482"/>
      <c r="X232" s="482"/>
    </row>
    <row r="233" spans="1:28" ht="13.35" customHeight="1">
      <c r="A233" s="483"/>
      <c r="B233" s="483"/>
      <c r="C233" s="483"/>
      <c r="D233" s="483"/>
      <c r="E233" s="483"/>
      <c r="F233" s="483"/>
      <c r="G233" s="483"/>
      <c r="H233" s="484" t="s">
        <v>615</v>
      </c>
      <c r="I233" s="484"/>
      <c r="J233" s="484"/>
      <c r="K233" s="484"/>
      <c r="L233" s="484"/>
      <c r="M233" s="484"/>
      <c r="N233" s="484"/>
      <c r="O233" s="484"/>
      <c r="P233" s="484"/>
      <c r="Q233" s="484"/>
      <c r="R233" s="484"/>
      <c r="S233" s="484"/>
      <c r="T233" s="484"/>
    </row>
    <row r="234" spans="1:28" ht="19.149999999999999" customHeight="1">
      <c r="A234" s="483"/>
      <c r="B234" s="483"/>
      <c r="C234" s="483"/>
      <c r="D234" s="483"/>
      <c r="E234" s="483"/>
      <c r="F234" s="483"/>
      <c r="G234" s="483"/>
      <c r="H234" s="477" t="s">
        <v>616</v>
      </c>
      <c r="I234" s="477"/>
      <c r="J234" s="477"/>
      <c r="K234" s="477"/>
      <c r="L234" s="477"/>
      <c r="M234" s="477"/>
      <c r="N234" s="477"/>
      <c r="O234" s="477"/>
      <c r="P234" s="477"/>
      <c r="Q234" s="477"/>
      <c r="R234" s="477"/>
      <c r="S234" s="477"/>
    </row>
    <row r="235" spans="1:28" ht="8.1" customHeight="1">
      <c r="C235" s="476" t="s">
        <v>617</v>
      </c>
      <c r="D235" s="476"/>
      <c r="E235" s="476"/>
      <c r="F235" s="476"/>
      <c r="G235" s="476"/>
      <c r="H235" s="476"/>
      <c r="I235" s="476"/>
      <c r="J235" s="477"/>
      <c r="K235" s="477"/>
      <c r="L235" s="477"/>
      <c r="M235" s="477"/>
      <c r="N235" s="477"/>
      <c r="O235" s="477"/>
      <c r="P235" s="477"/>
      <c r="Q235" s="478" t="s">
        <v>618</v>
      </c>
      <c r="R235" s="478"/>
      <c r="S235" s="478"/>
      <c r="T235" s="478"/>
      <c r="U235" s="478"/>
      <c r="V235" s="479" t="s">
        <v>619</v>
      </c>
      <c r="W235" s="479"/>
      <c r="X235" s="479"/>
      <c r="Y235" s="479"/>
      <c r="Z235" s="479"/>
    </row>
    <row r="236" spans="1:28" ht="6" customHeight="1">
      <c r="C236" s="476"/>
      <c r="D236" s="476"/>
      <c r="E236" s="476"/>
      <c r="F236" s="476"/>
      <c r="G236" s="476"/>
      <c r="H236" s="476"/>
      <c r="I236" s="476"/>
      <c r="J236" s="480"/>
      <c r="K236" s="480"/>
      <c r="L236" s="480"/>
      <c r="M236" s="480"/>
      <c r="N236" s="480"/>
      <c r="O236" s="480"/>
      <c r="P236" s="480"/>
      <c r="Q236" s="478"/>
      <c r="R236" s="478"/>
      <c r="S236" s="478"/>
      <c r="T236" s="478"/>
      <c r="U236" s="478"/>
      <c r="V236" s="479"/>
      <c r="W236" s="479"/>
      <c r="X236" s="479"/>
      <c r="Y236" s="479"/>
      <c r="Z236" s="479"/>
    </row>
    <row r="237" spans="1:28" ht="7.35" customHeight="1">
      <c r="C237" s="476" t="s">
        <v>620</v>
      </c>
      <c r="D237" s="476"/>
      <c r="E237" s="476"/>
      <c r="F237" s="476"/>
      <c r="G237" s="481"/>
      <c r="H237" s="481"/>
      <c r="I237" s="481"/>
      <c r="J237" s="481"/>
      <c r="K237" s="481"/>
      <c r="L237" s="481"/>
      <c r="M237" s="481"/>
      <c r="N237" s="481"/>
      <c r="O237" s="481"/>
      <c r="P237" s="481"/>
      <c r="Q237" s="481"/>
      <c r="R237" s="481"/>
      <c r="S237" s="481"/>
      <c r="T237" s="478"/>
      <c r="U237" s="478"/>
      <c r="V237" s="478" t="s">
        <v>621</v>
      </c>
      <c r="W237" s="478"/>
      <c r="X237" s="478"/>
      <c r="Y237" s="478"/>
    </row>
    <row r="238" spans="1:28" ht="6.75" customHeight="1">
      <c r="G238" s="481"/>
      <c r="H238" s="481"/>
      <c r="I238" s="481"/>
      <c r="J238" s="481"/>
      <c r="K238" s="481"/>
      <c r="L238" s="481"/>
      <c r="M238" s="481"/>
      <c r="N238" s="481"/>
      <c r="O238" s="481"/>
      <c r="P238" s="481"/>
      <c r="Q238" s="481"/>
      <c r="R238" s="481"/>
      <c r="S238" s="481"/>
      <c r="T238" s="478"/>
      <c r="U238" s="478"/>
      <c r="V238" s="478"/>
      <c r="W238" s="478"/>
      <c r="X238" s="478"/>
      <c r="Y238" s="478"/>
    </row>
    <row r="239" spans="1:28" ht="29.65" customHeight="1">
      <c r="A239" s="474" t="s">
        <v>496</v>
      </c>
      <c r="B239" s="474"/>
      <c r="C239" s="474"/>
      <c r="D239" s="474"/>
      <c r="E239" s="474"/>
      <c r="F239" s="474"/>
      <c r="G239" s="474"/>
      <c r="H239" s="474"/>
      <c r="K239" s="354" t="s">
        <v>622</v>
      </c>
      <c r="L239" s="355" t="s">
        <v>623</v>
      </c>
      <c r="M239" s="354" t="s">
        <v>624</v>
      </c>
      <c r="N239" s="354" t="s">
        <v>625</v>
      </c>
      <c r="O239" s="354" t="s">
        <v>626</v>
      </c>
      <c r="P239" s="475" t="s">
        <v>627</v>
      </c>
      <c r="Q239" s="475"/>
      <c r="R239" s="475" t="s">
        <v>520</v>
      </c>
      <c r="S239" s="475"/>
      <c r="T239" s="475"/>
      <c r="U239" s="475"/>
      <c r="V239" s="475"/>
      <c r="W239" s="475"/>
      <c r="X239" s="475" t="s">
        <v>516</v>
      </c>
      <c r="Y239" s="475"/>
      <c r="Z239" s="475"/>
      <c r="AA239" s="475"/>
      <c r="AB239" s="475"/>
    </row>
    <row r="240" spans="1:28" ht="9" customHeight="1"/>
    <row r="241" spans="2:28" ht="9.9499999999999993" customHeight="1">
      <c r="B241" s="465" t="s">
        <v>329</v>
      </c>
      <c r="C241" s="465"/>
      <c r="D241" s="465"/>
      <c r="E241" s="465" t="s">
        <v>797</v>
      </c>
      <c r="F241" s="465"/>
      <c r="G241" s="465"/>
      <c r="H241" s="465"/>
      <c r="I241" s="465"/>
      <c r="J241" s="465"/>
      <c r="K241" s="360">
        <v>0</v>
      </c>
      <c r="L241" s="360">
        <v>780700</v>
      </c>
      <c r="M241" s="360">
        <v>780700</v>
      </c>
      <c r="N241" s="360">
        <v>780700</v>
      </c>
      <c r="O241" s="360">
        <v>780700</v>
      </c>
      <c r="P241" s="466">
        <v>780700</v>
      </c>
      <c r="Q241" s="466"/>
      <c r="R241" s="466">
        <v>780700</v>
      </c>
      <c r="S241" s="466"/>
      <c r="T241" s="466"/>
      <c r="U241" s="466"/>
      <c r="V241" s="466"/>
      <c r="W241" s="466"/>
      <c r="X241" s="466">
        <v>0</v>
      </c>
      <c r="Y241" s="466"/>
      <c r="Z241" s="466"/>
      <c r="AA241" s="466"/>
      <c r="AB241" s="466"/>
    </row>
    <row r="242" spans="2:28" ht="12.95" customHeight="1">
      <c r="B242" s="471" t="s">
        <v>337</v>
      </c>
      <c r="C242" s="471"/>
      <c r="D242" s="471"/>
      <c r="E242" s="472" t="s">
        <v>338</v>
      </c>
      <c r="F242" s="472"/>
      <c r="G242" s="472"/>
      <c r="H242" s="472"/>
      <c r="I242" s="472"/>
      <c r="J242" s="472"/>
      <c r="K242" s="356">
        <v>25623561</v>
      </c>
      <c r="L242" s="357">
        <v>-250248.34</v>
      </c>
      <c r="M242" s="356">
        <v>25373312.66</v>
      </c>
      <c r="N242" s="356">
        <v>25369696.010000002</v>
      </c>
      <c r="O242" s="356">
        <v>25369696.010000002</v>
      </c>
      <c r="P242" s="473">
        <v>25369696.010000002</v>
      </c>
      <c r="Q242" s="473"/>
      <c r="R242" s="473">
        <v>25369696.010000002</v>
      </c>
      <c r="S242" s="473"/>
      <c r="T242" s="473"/>
      <c r="U242" s="473"/>
      <c r="V242" s="473"/>
      <c r="W242" s="473"/>
      <c r="X242" s="473">
        <v>3616.65</v>
      </c>
      <c r="Y242" s="473"/>
      <c r="Z242" s="473"/>
      <c r="AA242" s="473"/>
      <c r="AB242" s="473"/>
    </row>
    <row r="243" spans="2:28" ht="12.95" customHeight="1">
      <c r="B243" s="469" t="s">
        <v>339</v>
      </c>
      <c r="C243" s="469"/>
      <c r="D243" s="469"/>
      <c r="E243" s="469" t="s">
        <v>340</v>
      </c>
      <c r="F243" s="469"/>
      <c r="G243" s="469"/>
      <c r="H243" s="469"/>
      <c r="I243" s="469"/>
      <c r="J243" s="469"/>
      <c r="K243" s="358">
        <v>25623561</v>
      </c>
      <c r="L243" s="359">
        <v>-250248.34</v>
      </c>
      <c r="M243" s="358">
        <v>25373312.66</v>
      </c>
      <c r="N243" s="358">
        <v>25369696.010000002</v>
      </c>
      <c r="O243" s="358">
        <v>25369696.010000002</v>
      </c>
      <c r="P243" s="470">
        <v>25369696.010000002</v>
      </c>
      <c r="Q243" s="470"/>
      <c r="R243" s="470">
        <v>25369696.010000002</v>
      </c>
      <c r="S243" s="470"/>
      <c r="T243" s="470"/>
      <c r="U243" s="470"/>
      <c r="V243" s="470"/>
      <c r="W243" s="470"/>
      <c r="X243" s="470">
        <v>3616.65</v>
      </c>
      <c r="Y243" s="470"/>
      <c r="Z243" s="470"/>
      <c r="AA243" s="470"/>
      <c r="AB243" s="470"/>
    </row>
    <row r="244" spans="2:28" ht="12.95" customHeight="1">
      <c r="B244" s="465" t="s">
        <v>341</v>
      </c>
      <c r="C244" s="465"/>
      <c r="D244" s="465"/>
      <c r="E244" s="465" t="s">
        <v>798</v>
      </c>
      <c r="F244" s="465"/>
      <c r="G244" s="465"/>
      <c r="H244" s="465"/>
      <c r="I244" s="465"/>
      <c r="J244" s="465"/>
      <c r="K244" s="360">
        <v>0</v>
      </c>
      <c r="L244" s="360">
        <v>5394445.29</v>
      </c>
      <c r="M244" s="360">
        <v>5394445.29</v>
      </c>
      <c r="N244" s="360">
        <v>5394306.79</v>
      </c>
      <c r="O244" s="360">
        <v>5394306.79</v>
      </c>
      <c r="P244" s="466">
        <v>5394306.79</v>
      </c>
      <c r="Q244" s="466"/>
      <c r="R244" s="466">
        <v>5394306.79</v>
      </c>
      <c r="S244" s="466"/>
      <c r="T244" s="466"/>
      <c r="U244" s="466"/>
      <c r="V244" s="466"/>
      <c r="W244" s="466"/>
      <c r="X244" s="466">
        <v>138.5</v>
      </c>
      <c r="Y244" s="466"/>
      <c r="Z244" s="466"/>
      <c r="AA244" s="466"/>
      <c r="AB244" s="466"/>
    </row>
    <row r="245" spans="2:28" ht="12.95" customHeight="1">
      <c r="B245" s="465" t="s">
        <v>480</v>
      </c>
      <c r="C245" s="465"/>
      <c r="D245" s="465"/>
      <c r="E245" s="465" t="s">
        <v>799</v>
      </c>
      <c r="F245" s="465"/>
      <c r="G245" s="465"/>
      <c r="H245" s="465"/>
      <c r="I245" s="465"/>
      <c r="J245" s="465"/>
      <c r="K245" s="360">
        <v>0</v>
      </c>
      <c r="L245" s="360">
        <v>1593957.79</v>
      </c>
      <c r="M245" s="360">
        <v>1593957.79</v>
      </c>
      <c r="N245" s="360">
        <v>1593957.79</v>
      </c>
      <c r="O245" s="360">
        <v>1593957.79</v>
      </c>
      <c r="P245" s="466">
        <v>1593957.79</v>
      </c>
      <c r="Q245" s="466"/>
      <c r="R245" s="466">
        <v>1593957.79</v>
      </c>
      <c r="S245" s="466"/>
      <c r="T245" s="466"/>
      <c r="U245" s="466"/>
      <c r="V245" s="466"/>
      <c r="W245" s="466"/>
      <c r="X245" s="466">
        <v>0</v>
      </c>
      <c r="Y245" s="466"/>
      <c r="Z245" s="466"/>
      <c r="AA245" s="466"/>
      <c r="AB245" s="466"/>
    </row>
    <row r="246" spans="2:28" ht="12.95" customHeight="1">
      <c r="B246" s="465" t="s">
        <v>343</v>
      </c>
      <c r="C246" s="465"/>
      <c r="D246" s="465"/>
      <c r="E246" s="465" t="s">
        <v>800</v>
      </c>
      <c r="F246" s="465"/>
      <c r="G246" s="465"/>
      <c r="H246" s="465"/>
      <c r="I246" s="465"/>
      <c r="J246" s="465"/>
      <c r="K246" s="360">
        <v>0</v>
      </c>
      <c r="L246" s="360">
        <v>3800487.5</v>
      </c>
      <c r="M246" s="360">
        <v>3800487.5</v>
      </c>
      <c r="N246" s="360">
        <v>3800349</v>
      </c>
      <c r="O246" s="360">
        <v>3800349</v>
      </c>
      <c r="P246" s="466">
        <v>3800349</v>
      </c>
      <c r="Q246" s="466"/>
      <c r="R246" s="466">
        <v>3800349</v>
      </c>
      <c r="S246" s="466"/>
      <c r="T246" s="466"/>
      <c r="U246" s="466"/>
      <c r="V246" s="466"/>
      <c r="W246" s="466"/>
      <c r="X246" s="466">
        <v>138.5</v>
      </c>
      <c r="Y246" s="466"/>
      <c r="Z246" s="466"/>
      <c r="AA246" s="466"/>
      <c r="AB246" s="466"/>
    </row>
    <row r="247" spans="2:28" ht="12.95" customHeight="1">
      <c r="B247" s="465" t="s">
        <v>345</v>
      </c>
      <c r="C247" s="465"/>
      <c r="D247" s="465"/>
      <c r="E247" s="465" t="s">
        <v>801</v>
      </c>
      <c r="F247" s="465"/>
      <c r="G247" s="465"/>
      <c r="H247" s="465"/>
      <c r="I247" s="465"/>
      <c r="J247" s="465"/>
      <c r="K247" s="360">
        <v>25623561</v>
      </c>
      <c r="L247" s="361">
        <v>-6362044.04</v>
      </c>
      <c r="M247" s="360">
        <v>19261516.960000001</v>
      </c>
      <c r="N247" s="360">
        <v>19258038.809999999</v>
      </c>
      <c r="O247" s="360">
        <v>19258038.809999999</v>
      </c>
      <c r="P247" s="466">
        <v>19258038.809999999</v>
      </c>
      <c r="Q247" s="466"/>
      <c r="R247" s="466">
        <v>19258038.809999999</v>
      </c>
      <c r="S247" s="466"/>
      <c r="T247" s="466"/>
      <c r="U247" s="466"/>
      <c r="V247" s="466"/>
      <c r="W247" s="466"/>
      <c r="X247" s="466">
        <v>3478.15</v>
      </c>
      <c r="Y247" s="466"/>
      <c r="Z247" s="466"/>
      <c r="AA247" s="466"/>
      <c r="AB247" s="466"/>
    </row>
    <row r="248" spans="2:28" ht="12.95" customHeight="1">
      <c r="B248" s="465" t="s">
        <v>347</v>
      </c>
      <c r="C248" s="465"/>
      <c r="D248" s="465"/>
      <c r="E248" s="465" t="s">
        <v>802</v>
      </c>
      <c r="F248" s="465"/>
      <c r="G248" s="465"/>
      <c r="H248" s="465"/>
      <c r="I248" s="465"/>
      <c r="J248" s="465"/>
      <c r="K248" s="360">
        <v>25623561</v>
      </c>
      <c r="L248" s="361">
        <v>-6362044.04</v>
      </c>
      <c r="M248" s="360">
        <v>19261516.960000001</v>
      </c>
      <c r="N248" s="360">
        <v>19258038.809999999</v>
      </c>
      <c r="O248" s="360">
        <v>19258038.809999999</v>
      </c>
      <c r="P248" s="466">
        <v>19258038.809999999</v>
      </c>
      <c r="Q248" s="466"/>
      <c r="R248" s="466">
        <v>19258038.809999999</v>
      </c>
      <c r="S248" s="466"/>
      <c r="T248" s="466"/>
      <c r="U248" s="466"/>
      <c r="V248" s="466"/>
      <c r="W248" s="466"/>
      <c r="X248" s="466">
        <v>3478.15</v>
      </c>
      <c r="Y248" s="466"/>
      <c r="Z248" s="466"/>
      <c r="AA248" s="466"/>
      <c r="AB248" s="466"/>
    </row>
    <row r="249" spans="2:28" ht="12.95" customHeight="1">
      <c r="B249" s="465" t="s">
        <v>482</v>
      </c>
      <c r="C249" s="465"/>
      <c r="D249" s="465"/>
      <c r="E249" s="465" t="s">
        <v>803</v>
      </c>
      <c r="F249" s="465"/>
      <c r="G249" s="465"/>
      <c r="H249" s="465"/>
      <c r="I249" s="465"/>
      <c r="J249" s="465"/>
      <c r="K249" s="360">
        <v>0</v>
      </c>
      <c r="L249" s="360">
        <v>717350.41</v>
      </c>
      <c r="M249" s="360">
        <v>717350.41</v>
      </c>
      <c r="N249" s="360">
        <v>717350.41</v>
      </c>
      <c r="O249" s="360">
        <v>717350.41</v>
      </c>
      <c r="P249" s="466">
        <v>717350.41</v>
      </c>
      <c r="Q249" s="466"/>
      <c r="R249" s="466">
        <v>717350.41</v>
      </c>
      <c r="S249" s="466"/>
      <c r="T249" s="466"/>
      <c r="U249" s="466"/>
      <c r="V249" s="466"/>
      <c r="W249" s="466"/>
      <c r="X249" s="466">
        <v>0</v>
      </c>
      <c r="Y249" s="466"/>
      <c r="Z249" s="466"/>
      <c r="AA249" s="466"/>
      <c r="AB249" s="466"/>
    </row>
    <row r="250" spans="2:28" ht="12.95" customHeight="1">
      <c r="B250" s="465" t="s">
        <v>484</v>
      </c>
      <c r="C250" s="465"/>
      <c r="D250" s="465"/>
      <c r="E250" s="465" t="s">
        <v>804</v>
      </c>
      <c r="F250" s="465"/>
      <c r="G250" s="465"/>
      <c r="H250" s="465"/>
      <c r="I250" s="465"/>
      <c r="J250" s="465"/>
      <c r="K250" s="360">
        <v>0</v>
      </c>
      <c r="L250" s="360">
        <v>717350.41</v>
      </c>
      <c r="M250" s="360">
        <v>717350.41</v>
      </c>
      <c r="N250" s="360">
        <v>717350.41</v>
      </c>
      <c r="O250" s="360">
        <v>717350.41</v>
      </c>
      <c r="P250" s="466">
        <v>717350.41</v>
      </c>
      <c r="Q250" s="466"/>
      <c r="R250" s="466">
        <v>717350.41</v>
      </c>
      <c r="S250" s="466"/>
      <c r="T250" s="466"/>
      <c r="U250" s="466"/>
      <c r="V250" s="466"/>
      <c r="W250" s="466"/>
      <c r="X250" s="466">
        <v>0</v>
      </c>
      <c r="Y250" s="466"/>
      <c r="Z250" s="466"/>
      <c r="AA250" s="466"/>
      <c r="AB250" s="466"/>
    </row>
    <row r="251" spans="2:28" ht="12.95" customHeight="1">
      <c r="B251" s="471" t="s">
        <v>458</v>
      </c>
      <c r="C251" s="471"/>
      <c r="D251" s="471"/>
      <c r="E251" s="472" t="s">
        <v>361</v>
      </c>
      <c r="F251" s="472"/>
      <c r="G251" s="472"/>
      <c r="H251" s="472"/>
      <c r="I251" s="472"/>
      <c r="J251" s="472"/>
      <c r="K251" s="356">
        <v>337100</v>
      </c>
      <c r="L251" s="357">
        <v>-337100</v>
      </c>
      <c r="M251" s="356">
        <v>0</v>
      </c>
      <c r="N251" s="356">
        <v>0</v>
      </c>
      <c r="O251" s="356">
        <v>0</v>
      </c>
      <c r="P251" s="473">
        <v>0</v>
      </c>
      <c r="Q251" s="473"/>
      <c r="R251" s="473">
        <v>0</v>
      </c>
      <c r="S251" s="473"/>
      <c r="T251" s="473"/>
      <c r="U251" s="473"/>
      <c r="V251" s="473"/>
      <c r="W251" s="473"/>
      <c r="X251" s="473">
        <v>0</v>
      </c>
      <c r="Y251" s="473"/>
      <c r="Z251" s="473"/>
      <c r="AA251" s="473"/>
      <c r="AB251" s="473"/>
    </row>
    <row r="252" spans="2:28" ht="12.95" customHeight="1">
      <c r="B252" s="469" t="s">
        <v>805</v>
      </c>
      <c r="C252" s="469"/>
      <c r="D252" s="469"/>
      <c r="E252" s="469" t="s">
        <v>362</v>
      </c>
      <c r="F252" s="469"/>
      <c r="G252" s="469"/>
      <c r="H252" s="469"/>
      <c r="I252" s="469"/>
      <c r="J252" s="469"/>
      <c r="K252" s="358">
        <v>337100</v>
      </c>
      <c r="L252" s="359">
        <v>-337100</v>
      </c>
      <c r="M252" s="358">
        <v>0</v>
      </c>
      <c r="N252" s="358">
        <v>0</v>
      </c>
      <c r="O252" s="358">
        <v>0</v>
      </c>
      <c r="P252" s="470">
        <v>0</v>
      </c>
      <c r="Q252" s="470"/>
      <c r="R252" s="470">
        <v>0</v>
      </c>
      <c r="S252" s="470"/>
      <c r="T252" s="470"/>
      <c r="U252" s="470"/>
      <c r="V252" s="470"/>
      <c r="W252" s="470"/>
      <c r="X252" s="470">
        <v>0</v>
      </c>
      <c r="Y252" s="470"/>
      <c r="Z252" s="470"/>
      <c r="AA252" s="470"/>
      <c r="AB252" s="470"/>
    </row>
    <row r="253" spans="2:28" ht="12.95" customHeight="1">
      <c r="B253" s="465" t="s">
        <v>806</v>
      </c>
      <c r="C253" s="465"/>
      <c r="D253" s="465"/>
      <c r="E253" s="465" t="s">
        <v>807</v>
      </c>
      <c r="F253" s="465"/>
      <c r="G253" s="465"/>
      <c r="H253" s="465"/>
      <c r="I253" s="465"/>
      <c r="J253" s="465"/>
      <c r="K253" s="360">
        <v>337100</v>
      </c>
      <c r="L253" s="361">
        <v>-337100</v>
      </c>
      <c r="M253" s="360">
        <v>0</v>
      </c>
      <c r="N253" s="360">
        <v>0</v>
      </c>
      <c r="O253" s="360">
        <v>0</v>
      </c>
      <c r="P253" s="466">
        <v>0</v>
      </c>
      <c r="Q253" s="466"/>
      <c r="R253" s="466">
        <v>0</v>
      </c>
      <c r="S253" s="466"/>
      <c r="T253" s="466"/>
      <c r="U253" s="466"/>
      <c r="V253" s="466"/>
      <c r="W253" s="466"/>
      <c r="X253" s="466">
        <v>0</v>
      </c>
      <c r="Y253" s="466"/>
      <c r="Z253" s="466"/>
      <c r="AA253" s="466"/>
      <c r="AB253" s="466"/>
    </row>
    <row r="254" spans="2:28" ht="12.6" customHeight="1" thickBot="1">
      <c r="B254" s="465" t="s">
        <v>808</v>
      </c>
      <c r="C254" s="465"/>
      <c r="D254" s="465"/>
      <c r="E254" s="465" t="s">
        <v>807</v>
      </c>
      <c r="F254" s="465"/>
      <c r="G254" s="465"/>
      <c r="H254" s="465"/>
      <c r="I254" s="465"/>
      <c r="J254" s="465"/>
      <c r="K254" s="360">
        <v>337100</v>
      </c>
      <c r="L254" s="361">
        <v>-337100</v>
      </c>
      <c r="M254" s="360">
        <v>0</v>
      </c>
      <c r="N254" s="360">
        <v>0</v>
      </c>
      <c r="O254" s="360">
        <v>0</v>
      </c>
      <c r="P254" s="466">
        <v>0</v>
      </c>
      <c r="Q254" s="466"/>
      <c r="R254" s="466">
        <v>0</v>
      </c>
      <c r="S254" s="466"/>
      <c r="T254" s="466"/>
      <c r="U254" s="466"/>
      <c r="V254" s="466"/>
      <c r="W254" s="466"/>
      <c r="X254" s="466">
        <v>0</v>
      </c>
      <c r="Y254" s="466"/>
      <c r="Z254" s="466"/>
      <c r="AA254" s="466"/>
      <c r="AB254" s="466"/>
    </row>
    <row r="255" spans="2:28" ht="12.6" customHeight="1" thickTop="1">
      <c r="E255" s="467" t="s">
        <v>809</v>
      </c>
      <c r="F255" s="467"/>
      <c r="G255" s="467"/>
      <c r="H255" s="467"/>
      <c r="I255" s="467"/>
      <c r="J255" s="467"/>
      <c r="K255" s="362">
        <v>57743995.079999998</v>
      </c>
      <c r="L255" s="362">
        <v>3687586.57</v>
      </c>
      <c r="M255" s="362">
        <v>61431581.649999999</v>
      </c>
      <c r="N255" s="362">
        <v>61427965</v>
      </c>
      <c r="O255" s="362">
        <v>61427965</v>
      </c>
      <c r="P255" s="468">
        <v>61427965</v>
      </c>
      <c r="Q255" s="468"/>
      <c r="R255" s="468">
        <v>61427965</v>
      </c>
      <c r="S255" s="468"/>
      <c r="T255" s="468"/>
      <c r="U255" s="468"/>
      <c r="V255" s="468"/>
      <c r="W255" s="468"/>
      <c r="X255" s="468">
        <v>3616.65</v>
      </c>
      <c r="Y255" s="468"/>
      <c r="Z255" s="468"/>
      <c r="AA255" s="468"/>
      <c r="AB255" s="468"/>
    </row>
    <row r="256" spans="2:28" ht="21.6" customHeight="1"/>
    <row r="257" spans="3:27" ht="14.1" customHeight="1">
      <c r="W257" s="464" t="s">
        <v>810</v>
      </c>
      <c r="X257" s="464"/>
      <c r="Y257" s="464"/>
      <c r="Z257" s="464"/>
      <c r="AA257" s="464"/>
    </row>
    <row r="261" spans="3:27" s="371" customFormat="1" ht="15"/>
    <row r="262" spans="3:27" s="371" customFormat="1" ht="15"/>
    <row r="263" spans="3:27" s="371" customFormat="1" ht="15"/>
    <row r="264" spans="3:27" s="372" customFormat="1" ht="12.75">
      <c r="C264" s="373"/>
      <c r="D264" s="373"/>
      <c r="F264" s="373"/>
      <c r="G264" s="373"/>
    </row>
    <row r="265" spans="3:27" s="372" customFormat="1" ht="12.75">
      <c r="C265" s="373"/>
      <c r="D265" s="373"/>
      <c r="F265" s="373"/>
      <c r="G265" s="373"/>
    </row>
    <row r="266" spans="3:27" s="372" customFormat="1" ht="12.75">
      <c r="C266" s="373"/>
      <c r="D266" s="373"/>
      <c r="F266" s="373"/>
      <c r="G266" s="373"/>
    </row>
    <row r="267" spans="3:27" s="372" customFormat="1" ht="12.75">
      <c r="C267" s="373"/>
      <c r="D267" s="373"/>
      <c r="F267" s="373"/>
      <c r="G267" s="373"/>
    </row>
    <row r="268" spans="3:27" s="372" customFormat="1" ht="12.75"/>
  </sheetData>
  <mergeCells count="1038">
    <mergeCell ref="C7:F7"/>
    <mergeCell ref="G7:S8"/>
    <mergeCell ref="T7:U8"/>
    <mergeCell ref="V7:Y8"/>
    <mergeCell ref="A9:H9"/>
    <mergeCell ref="P9:Q9"/>
    <mergeCell ref="R9:W9"/>
    <mergeCell ref="X9:AB9"/>
    <mergeCell ref="D1:X1"/>
    <mergeCell ref="A2:G4"/>
    <mergeCell ref="H2:X2"/>
    <mergeCell ref="H3:T3"/>
    <mergeCell ref="H4:S4"/>
    <mergeCell ref="C5:I6"/>
    <mergeCell ref="J5:P5"/>
    <mergeCell ref="Q5:U6"/>
    <mergeCell ref="V5:Z6"/>
    <mergeCell ref="J6:P6"/>
    <mergeCell ref="B13:D13"/>
    <mergeCell ref="E13:J13"/>
    <mergeCell ref="P13:Q13"/>
    <mergeCell ref="R13:W13"/>
    <mergeCell ref="X13:AB13"/>
    <mergeCell ref="B14:D14"/>
    <mergeCell ref="E14:J14"/>
    <mergeCell ref="P14:Q14"/>
    <mergeCell ref="R14:W14"/>
    <mergeCell ref="X14:AB14"/>
    <mergeCell ref="B11:D11"/>
    <mergeCell ref="E11:J11"/>
    <mergeCell ref="P11:Q11"/>
    <mergeCell ref="R11:W11"/>
    <mergeCell ref="X11:AB11"/>
    <mergeCell ref="B12:D12"/>
    <mergeCell ref="E12:J12"/>
    <mergeCell ref="P12:Q12"/>
    <mergeCell ref="R12:W12"/>
    <mergeCell ref="X12:AB12"/>
    <mergeCell ref="B17:D17"/>
    <mergeCell ref="E17:J17"/>
    <mergeCell ref="P17:Q17"/>
    <mergeCell ref="R17:W17"/>
    <mergeCell ref="X17:AB17"/>
    <mergeCell ref="B18:D18"/>
    <mergeCell ref="E18:J18"/>
    <mergeCell ref="P18:Q18"/>
    <mergeCell ref="R18:W18"/>
    <mergeCell ref="X18:AB18"/>
    <mergeCell ref="B15:D15"/>
    <mergeCell ref="E15:J15"/>
    <mergeCell ref="P15:Q15"/>
    <mergeCell ref="R15:W15"/>
    <mergeCell ref="X15:AB15"/>
    <mergeCell ref="B16:D16"/>
    <mergeCell ref="E16:J16"/>
    <mergeCell ref="P16:Q16"/>
    <mergeCell ref="R16:W16"/>
    <mergeCell ref="X16:AB16"/>
    <mergeCell ref="B21:D21"/>
    <mergeCell ref="E21:J21"/>
    <mergeCell ref="P21:Q21"/>
    <mergeCell ref="R21:W21"/>
    <mergeCell ref="X21:AB21"/>
    <mergeCell ref="B22:D22"/>
    <mergeCell ref="E22:J22"/>
    <mergeCell ref="P22:Q22"/>
    <mergeCell ref="R22:W22"/>
    <mergeCell ref="X22:AB22"/>
    <mergeCell ref="B19:D19"/>
    <mergeCell ref="E19:J19"/>
    <mergeCell ref="P19:Q19"/>
    <mergeCell ref="R19:W19"/>
    <mergeCell ref="X19:AB19"/>
    <mergeCell ref="B20:D20"/>
    <mergeCell ref="E20:J20"/>
    <mergeCell ref="P20:Q20"/>
    <mergeCell ref="R20:W20"/>
    <mergeCell ref="X20:AB20"/>
    <mergeCell ref="B25:D25"/>
    <mergeCell ref="E25:J25"/>
    <mergeCell ref="P25:Q25"/>
    <mergeCell ref="R25:W25"/>
    <mergeCell ref="X25:AB25"/>
    <mergeCell ref="B26:D26"/>
    <mergeCell ref="E26:J26"/>
    <mergeCell ref="P26:Q26"/>
    <mergeCell ref="R26:W26"/>
    <mergeCell ref="X26:AB26"/>
    <mergeCell ref="B23:D23"/>
    <mergeCell ref="E23:J23"/>
    <mergeCell ref="P23:Q23"/>
    <mergeCell ref="R23:W23"/>
    <mergeCell ref="X23:AB23"/>
    <mergeCell ref="B24:D24"/>
    <mergeCell ref="E24:J24"/>
    <mergeCell ref="P24:Q24"/>
    <mergeCell ref="R24:W24"/>
    <mergeCell ref="X24:AB24"/>
    <mergeCell ref="B29:D29"/>
    <mergeCell ref="E29:J29"/>
    <mergeCell ref="P29:Q29"/>
    <mergeCell ref="R29:W29"/>
    <mergeCell ref="X29:AB29"/>
    <mergeCell ref="B30:D30"/>
    <mergeCell ref="E30:J30"/>
    <mergeCell ref="P30:Q30"/>
    <mergeCell ref="R30:W30"/>
    <mergeCell ref="X30:AB30"/>
    <mergeCell ref="B27:D27"/>
    <mergeCell ref="E27:J27"/>
    <mergeCell ref="P27:Q27"/>
    <mergeCell ref="R27:W27"/>
    <mergeCell ref="X27:AB27"/>
    <mergeCell ref="B28:D28"/>
    <mergeCell ref="E28:J28"/>
    <mergeCell ref="P28:Q28"/>
    <mergeCell ref="R28:W28"/>
    <mergeCell ref="X28:AB28"/>
    <mergeCell ref="B33:D33"/>
    <mergeCell ref="E33:J33"/>
    <mergeCell ref="P33:Q33"/>
    <mergeCell ref="R33:W33"/>
    <mergeCell ref="X33:AB33"/>
    <mergeCell ref="B34:D34"/>
    <mergeCell ref="E34:J34"/>
    <mergeCell ref="P34:Q34"/>
    <mergeCell ref="R34:W34"/>
    <mergeCell ref="X34:AB34"/>
    <mergeCell ref="B31:D31"/>
    <mergeCell ref="E31:J31"/>
    <mergeCell ref="P31:Q31"/>
    <mergeCell ref="R31:W31"/>
    <mergeCell ref="X31:AB31"/>
    <mergeCell ref="B32:D32"/>
    <mergeCell ref="E32:J32"/>
    <mergeCell ref="P32:Q32"/>
    <mergeCell ref="R32:W32"/>
    <mergeCell ref="X32:AB32"/>
    <mergeCell ref="B37:D37"/>
    <mergeCell ref="E37:J37"/>
    <mergeCell ref="P37:Q37"/>
    <mergeCell ref="R37:W37"/>
    <mergeCell ref="X37:AB37"/>
    <mergeCell ref="B38:D38"/>
    <mergeCell ref="E38:J38"/>
    <mergeCell ref="P38:Q38"/>
    <mergeCell ref="R38:W38"/>
    <mergeCell ref="X38:AB38"/>
    <mergeCell ref="B35:D35"/>
    <mergeCell ref="E35:J35"/>
    <mergeCell ref="P35:Q35"/>
    <mergeCell ref="R35:W35"/>
    <mergeCell ref="X35:AB35"/>
    <mergeCell ref="B36:D36"/>
    <mergeCell ref="E36:J36"/>
    <mergeCell ref="P36:Q36"/>
    <mergeCell ref="R36:W36"/>
    <mergeCell ref="X36:AB36"/>
    <mergeCell ref="B41:D41"/>
    <mergeCell ref="E41:J41"/>
    <mergeCell ref="P41:Q41"/>
    <mergeCell ref="R41:W41"/>
    <mergeCell ref="X41:AB41"/>
    <mergeCell ref="B42:D42"/>
    <mergeCell ref="E42:J42"/>
    <mergeCell ref="P42:Q42"/>
    <mergeCell ref="R42:W42"/>
    <mergeCell ref="X42:AB42"/>
    <mergeCell ref="B39:D39"/>
    <mergeCell ref="E39:J39"/>
    <mergeCell ref="P39:Q39"/>
    <mergeCell ref="R39:W39"/>
    <mergeCell ref="X39:AB39"/>
    <mergeCell ref="B40:D40"/>
    <mergeCell ref="E40:J40"/>
    <mergeCell ref="P40:Q40"/>
    <mergeCell ref="R40:W40"/>
    <mergeCell ref="X40:AB40"/>
    <mergeCell ref="C51:I52"/>
    <mergeCell ref="J51:P51"/>
    <mergeCell ref="Q51:U52"/>
    <mergeCell ref="V51:Z52"/>
    <mergeCell ref="J52:P52"/>
    <mergeCell ref="C53:F53"/>
    <mergeCell ref="G53:S54"/>
    <mergeCell ref="T53:U54"/>
    <mergeCell ref="V53:Y54"/>
    <mergeCell ref="W46:AA46"/>
    <mergeCell ref="D47:X47"/>
    <mergeCell ref="A48:G50"/>
    <mergeCell ref="H48:X48"/>
    <mergeCell ref="H49:T49"/>
    <mergeCell ref="H50:S50"/>
    <mergeCell ref="B43:D43"/>
    <mergeCell ref="E43:J43"/>
    <mergeCell ref="P43:Q43"/>
    <mergeCell ref="R43:W43"/>
    <mergeCell ref="X43:AB43"/>
    <mergeCell ref="B44:D44"/>
    <mergeCell ref="E44:J44"/>
    <mergeCell ref="P44:Q44"/>
    <mergeCell ref="R44:W44"/>
    <mergeCell ref="X44:AB44"/>
    <mergeCell ref="B58:D58"/>
    <mergeCell ref="E58:J58"/>
    <mergeCell ref="P58:Q58"/>
    <mergeCell ref="R58:W58"/>
    <mergeCell ref="X58:AB58"/>
    <mergeCell ref="B59:D59"/>
    <mergeCell ref="E59:J59"/>
    <mergeCell ref="P59:Q59"/>
    <mergeCell ref="R59:W59"/>
    <mergeCell ref="X59:AB59"/>
    <mergeCell ref="A55:H55"/>
    <mergeCell ref="P55:Q55"/>
    <mergeCell ref="R55:W55"/>
    <mergeCell ref="X55:AB55"/>
    <mergeCell ref="B57:D57"/>
    <mergeCell ref="E57:J57"/>
    <mergeCell ref="P57:Q57"/>
    <mergeCell ref="R57:W57"/>
    <mergeCell ref="X57:AB57"/>
    <mergeCell ref="B62:D62"/>
    <mergeCell ref="E62:J62"/>
    <mergeCell ref="P62:Q62"/>
    <mergeCell ref="R62:W62"/>
    <mergeCell ref="X62:AB62"/>
    <mergeCell ref="B63:D63"/>
    <mergeCell ref="E63:J63"/>
    <mergeCell ref="P63:Q63"/>
    <mergeCell ref="R63:W63"/>
    <mergeCell ref="X63:AB63"/>
    <mergeCell ref="B60:D60"/>
    <mergeCell ref="E60:J60"/>
    <mergeCell ref="P60:Q60"/>
    <mergeCell ref="R60:W60"/>
    <mergeCell ref="X60:AB60"/>
    <mergeCell ref="B61:D61"/>
    <mergeCell ref="E61:J61"/>
    <mergeCell ref="P61:Q61"/>
    <mergeCell ref="R61:W61"/>
    <mergeCell ref="X61:AB61"/>
    <mergeCell ref="B66:D66"/>
    <mergeCell ref="E66:J66"/>
    <mergeCell ref="P66:Q66"/>
    <mergeCell ref="R66:W66"/>
    <mergeCell ref="X66:AB66"/>
    <mergeCell ref="B67:D67"/>
    <mergeCell ref="E67:J67"/>
    <mergeCell ref="P67:Q67"/>
    <mergeCell ref="R67:W67"/>
    <mergeCell ref="X67:AB67"/>
    <mergeCell ref="B64:D64"/>
    <mergeCell ref="E64:J64"/>
    <mergeCell ref="P64:Q64"/>
    <mergeCell ref="R64:W64"/>
    <mergeCell ref="X64:AB64"/>
    <mergeCell ref="B65:D65"/>
    <mergeCell ref="E65:J65"/>
    <mergeCell ref="P65:Q65"/>
    <mergeCell ref="R65:W65"/>
    <mergeCell ref="X65:AB65"/>
    <mergeCell ref="B70:D70"/>
    <mergeCell ref="E70:J70"/>
    <mergeCell ref="P70:Q70"/>
    <mergeCell ref="R70:W70"/>
    <mergeCell ref="X70:AB70"/>
    <mergeCell ref="B71:D71"/>
    <mergeCell ref="E71:J71"/>
    <mergeCell ref="P71:Q71"/>
    <mergeCell ref="R71:W71"/>
    <mergeCell ref="X71:AB71"/>
    <mergeCell ref="B68:D68"/>
    <mergeCell ref="E68:J68"/>
    <mergeCell ref="P68:Q68"/>
    <mergeCell ref="R68:W68"/>
    <mergeCell ref="X68:AB68"/>
    <mergeCell ref="B69:D69"/>
    <mergeCell ref="E69:J69"/>
    <mergeCell ref="P69:Q69"/>
    <mergeCell ref="R69:W69"/>
    <mergeCell ref="X69:AB69"/>
    <mergeCell ref="B74:D74"/>
    <mergeCell ref="E74:J74"/>
    <mergeCell ref="P74:Q74"/>
    <mergeCell ref="R74:W74"/>
    <mergeCell ref="X74:AB74"/>
    <mergeCell ref="B75:D75"/>
    <mergeCell ref="E75:J75"/>
    <mergeCell ref="P75:Q75"/>
    <mergeCell ref="R75:W75"/>
    <mergeCell ref="X75:AB75"/>
    <mergeCell ref="B72:D72"/>
    <mergeCell ref="E72:J72"/>
    <mergeCell ref="P72:Q72"/>
    <mergeCell ref="R72:W72"/>
    <mergeCell ref="X72:AB72"/>
    <mergeCell ref="B73:D73"/>
    <mergeCell ref="E73:J73"/>
    <mergeCell ref="P73:Q73"/>
    <mergeCell ref="R73:W73"/>
    <mergeCell ref="X73:AB73"/>
    <mergeCell ref="B78:D78"/>
    <mergeCell ref="E78:J78"/>
    <mergeCell ref="P78:Q78"/>
    <mergeCell ref="R78:W78"/>
    <mergeCell ref="X78:AB78"/>
    <mergeCell ref="B79:D79"/>
    <mergeCell ref="E79:J79"/>
    <mergeCell ref="P79:Q79"/>
    <mergeCell ref="R79:W79"/>
    <mergeCell ref="X79:AB79"/>
    <mergeCell ref="B76:D76"/>
    <mergeCell ref="E76:J76"/>
    <mergeCell ref="P76:Q76"/>
    <mergeCell ref="R76:W76"/>
    <mergeCell ref="X76:AB76"/>
    <mergeCell ref="B77:D77"/>
    <mergeCell ref="E77:J77"/>
    <mergeCell ref="P77:Q77"/>
    <mergeCell ref="R77:W77"/>
    <mergeCell ref="X77:AB77"/>
    <mergeCell ref="B82:D82"/>
    <mergeCell ref="E82:J82"/>
    <mergeCell ref="P82:Q82"/>
    <mergeCell ref="R82:W82"/>
    <mergeCell ref="X82:AB82"/>
    <mergeCell ref="B83:D83"/>
    <mergeCell ref="E83:J83"/>
    <mergeCell ref="P83:Q83"/>
    <mergeCell ref="R83:W83"/>
    <mergeCell ref="X83:AB83"/>
    <mergeCell ref="B80:D80"/>
    <mergeCell ref="E80:J80"/>
    <mergeCell ref="P80:Q80"/>
    <mergeCell ref="R80:W80"/>
    <mergeCell ref="X80:AB80"/>
    <mergeCell ref="B81:D81"/>
    <mergeCell ref="E81:J81"/>
    <mergeCell ref="P81:Q81"/>
    <mergeCell ref="R81:W81"/>
    <mergeCell ref="X81:AB81"/>
    <mergeCell ref="B86:D86"/>
    <mergeCell ref="E86:J86"/>
    <mergeCell ref="P86:Q86"/>
    <mergeCell ref="R86:W86"/>
    <mergeCell ref="X86:AB86"/>
    <mergeCell ref="B87:D87"/>
    <mergeCell ref="E87:J87"/>
    <mergeCell ref="P87:Q87"/>
    <mergeCell ref="R87:W87"/>
    <mergeCell ref="X87:AB87"/>
    <mergeCell ref="B84:D84"/>
    <mergeCell ref="E84:J84"/>
    <mergeCell ref="P84:Q84"/>
    <mergeCell ref="R84:W84"/>
    <mergeCell ref="X84:AB84"/>
    <mergeCell ref="B85:D85"/>
    <mergeCell ref="E85:J85"/>
    <mergeCell ref="P85:Q85"/>
    <mergeCell ref="R85:W85"/>
    <mergeCell ref="X85:AB85"/>
    <mergeCell ref="D93:X93"/>
    <mergeCell ref="A94:G96"/>
    <mergeCell ref="H94:X94"/>
    <mergeCell ref="H95:T95"/>
    <mergeCell ref="H96:S96"/>
    <mergeCell ref="C97:I98"/>
    <mergeCell ref="J97:P97"/>
    <mergeCell ref="Q97:U98"/>
    <mergeCell ref="V97:Z98"/>
    <mergeCell ref="J98:P98"/>
    <mergeCell ref="B90:D90"/>
    <mergeCell ref="E90:J90"/>
    <mergeCell ref="P90:Q90"/>
    <mergeCell ref="R90:W90"/>
    <mergeCell ref="X90:AB90"/>
    <mergeCell ref="W92:AA92"/>
    <mergeCell ref="B88:D88"/>
    <mergeCell ref="E88:J88"/>
    <mergeCell ref="P88:Q88"/>
    <mergeCell ref="R88:W88"/>
    <mergeCell ref="X88:AB88"/>
    <mergeCell ref="B89:D89"/>
    <mergeCell ref="E89:J89"/>
    <mergeCell ref="P89:Q89"/>
    <mergeCell ref="R89:W89"/>
    <mergeCell ref="X89:AB89"/>
    <mergeCell ref="B103:D103"/>
    <mergeCell ref="E103:J103"/>
    <mergeCell ref="P103:Q103"/>
    <mergeCell ref="R103:W103"/>
    <mergeCell ref="X103:AB103"/>
    <mergeCell ref="B104:D104"/>
    <mergeCell ref="E104:J104"/>
    <mergeCell ref="P104:Q104"/>
    <mergeCell ref="R104:W104"/>
    <mergeCell ref="X104:AB104"/>
    <mergeCell ref="C99:F99"/>
    <mergeCell ref="G99:S100"/>
    <mergeCell ref="T99:U100"/>
    <mergeCell ref="V99:Y100"/>
    <mergeCell ref="A101:H101"/>
    <mergeCell ref="P101:Q101"/>
    <mergeCell ref="R101:W101"/>
    <mergeCell ref="X101:AB101"/>
    <mergeCell ref="B107:D107"/>
    <mergeCell ref="E107:J107"/>
    <mergeCell ref="P107:Q107"/>
    <mergeCell ref="R107:W107"/>
    <mergeCell ref="X107:AB107"/>
    <mergeCell ref="B108:D108"/>
    <mergeCell ref="E108:J108"/>
    <mergeCell ref="P108:Q108"/>
    <mergeCell ref="R108:W108"/>
    <mergeCell ref="X108:AB108"/>
    <mergeCell ref="B105:D105"/>
    <mergeCell ref="E105:J105"/>
    <mergeCell ref="P105:Q105"/>
    <mergeCell ref="R105:W105"/>
    <mergeCell ref="X105:AB105"/>
    <mergeCell ref="B106:D106"/>
    <mergeCell ref="E106:J106"/>
    <mergeCell ref="P106:Q106"/>
    <mergeCell ref="R106:W106"/>
    <mergeCell ref="X106:AB106"/>
    <mergeCell ref="B111:D111"/>
    <mergeCell ref="E111:J111"/>
    <mergeCell ref="P111:Q111"/>
    <mergeCell ref="R111:W111"/>
    <mergeCell ref="X111:AB111"/>
    <mergeCell ref="B112:D112"/>
    <mergeCell ref="E112:J112"/>
    <mergeCell ref="P112:Q112"/>
    <mergeCell ref="R112:W112"/>
    <mergeCell ref="X112:AB112"/>
    <mergeCell ref="B109:D109"/>
    <mergeCell ref="E109:J109"/>
    <mergeCell ref="P109:Q109"/>
    <mergeCell ref="R109:W109"/>
    <mergeCell ref="X109:AB109"/>
    <mergeCell ref="B110:D110"/>
    <mergeCell ref="E110:J110"/>
    <mergeCell ref="P110:Q110"/>
    <mergeCell ref="R110:W110"/>
    <mergeCell ref="X110:AB110"/>
    <mergeCell ref="B115:D115"/>
    <mergeCell ref="E115:J115"/>
    <mergeCell ref="P115:Q115"/>
    <mergeCell ref="R115:W115"/>
    <mergeCell ref="X115:AB115"/>
    <mergeCell ref="B116:D116"/>
    <mergeCell ref="E116:J116"/>
    <mergeCell ref="P116:Q116"/>
    <mergeCell ref="R116:W116"/>
    <mergeCell ref="X116:AB116"/>
    <mergeCell ref="B113:D113"/>
    <mergeCell ref="E113:J113"/>
    <mergeCell ref="P113:Q113"/>
    <mergeCell ref="R113:W113"/>
    <mergeCell ref="X113:AB113"/>
    <mergeCell ref="B114:D114"/>
    <mergeCell ref="E114:J114"/>
    <mergeCell ref="P114:Q114"/>
    <mergeCell ref="R114:W114"/>
    <mergeCell ref="X114:AB114"/>
    <mergeCell ref="B119:D119"/>
    <mergeCell ref="E119:J119"/>
    <mergeCell ref="P119:Q119"/>
    <mergeCell ref="R119:W119"/>
    <mergeCell ref="X119:AB119"/>
    <mergeCell ref="B120:D120"/>
    <mergeCell ref="E120:J120"/>
    <mergeCell ref="P120:Q120"/>
    <mergeCell ref="R120:W120"/>
    <mergeCell ref="X120:AB120"/>
    <mergeCell ref="B117:D117"/>
    <mergeCell ref="E117:J117"/>
    <mergeCell ref="P117:Q117"/>
    <mergeCell ref="R117:W117"/>
    <mergeCell ref="X117:AB117"/>
    <mergeCell ref="B118:D118"/>
    <mergeCell ref="E118:J118"/>
    <mergeCell ref="P118:Q118"/>
    <mergeCell ref="R118:W118"/>
    <mergeCell ref="X118:AB118"/>
    <mergeCell ref="B123:D123"/>
    <mergeCell ref="E123:J123"/>
    <mergeCell ref="P123:Q123"/>
    <mergeCell ref="R123:W123"/>
    <mergeCell ref="X123:AB123"/>
    <mergeCell ref="B124:D124"/>
    <mergeCell ref="E124:J124"/>
    <mergeCell ref="P124:Q124"/>
    <mergeCell ref="R124:W124"/>
    <mergeCell ref="X124:AB124"/>
    <mergeCell ref="B121:D121"/>
    <mergeCell ref="E121:J121"/>
    <mergeCell ref="P121:Q121"/>
    <mergeCell ref="R121:W121"/>
    <mergeCell ref="X121:AB121"/>
    <mergeCell ref="B122:D122"/>
    <mergeCell ref="E122:J122"/>
    <mergeCell ref="P122:Q122"/>
    <mergeCell ref="R122:W122"/>
    <mergeCell ref="X122:AB122"/>
    <mergeCell ref="B127:D127"/>
    <mergeCell ref="E127:J127"/>
    <mergeCell ref="P127:Q127"/>
    <mergeCell ref="R127:W127"/>
    <mergeCell ref="X127:AB127"/>
    <mergeCell ref="B128:D128"/>
    <mergeCell ref="E128:J128"/>
    <mergeCell ref="P128:Q128"/>
    <mergeCell ref="R128:W128"/>
    <mergeCell ref="X128:AB128"/>
    <mergeCell ref="B125:D125"/>
    <mergeCell ref="E125:J125"/>
    <mergeCell ref="P125:Q125"/>
    <mergeCell ref="R125:W125"/>
    <mergeCell ref="X125:AB125"/>
    <mergeCell ref="B126:D126"/>
    <mergeCell ref="E126:J126"/>
    <mergeCell ref="P126:Q126"/>
    <mergeCell ref="R126:W126"/>
    <mergeCell ref="X126:AB126"/>
    <mergeCell ref="B131:D131"/>
    <mergeCell ref="E131:J131"/>
    <mergeCell ref="P131:Q131"/>
    <mergeCell ref="R131:W131"/>
    <mergeCell ref="X131:AB131"/>
    <mergeCell ref="B132:D132"/>
    <mergeCell ref="E132:J132"/>
    <mergeCell ref="P132:Q132"/>
    <mergeCell ref="R132:W132"/>
    <mergeCell ref="X132:AB132"/>
    <mergeCell ref="B129:D129"/>
    <mergeCell ref="E129:J129"/>
    <mergeCell ref="P129:Q129"/>
    <mergeCell ref="R129:W129"/>
    <mergeCell ref="X129:AB129"/>
    <mergeCell ref="B130:D130"/>
    <mergeCell ref="E130:J130"/>
    <mergeCell ref="P130:Q130"/>
    <mergeCell ref="R130:W130"/>
    <mergeCell ref="X130:AB130"/>
    <mergeCell ref="W138:AA138"/>
    <mergeCell ref="D139:X139"/>
    <mergeCell ref="A140:G142"/>
    <mergeCell ref="H140:X140"/>
    <mergeCell ref="H141:T141"/>
    <mergeCell ref="H142:S142"/>
    <mergeCell ref="B135:D135"/>
    <mergeCell ref="E135:J135"/>
    <mergeCell ref="P135:Q135"/>
    <mergeCell ref="R135:W135"/>
    <mergeCell ref="X135:AB135"/>
    <mergeCell ref="B136:D136"/>
    <mergeCell ref="E136:J136"/>
    <mergeCell ref="P136:Q136"/>
    <mergeCell ref="R136:W136"/>
    <mergeCell ref="X136:AB136"/>
    <mergeCell ref="B133:D133"/>
    <mergeCell ref="E133:J133"/>
    <mergeCell ref="P133:Q133"/>
    <mergeCell ref="R133:W133"/>
    <mergeCell ref="X133:AB133"/>
    <mergeCell ref="B134:D134"/>
    <mergeCell ref="E134:J134"/>
    <mergeCell ref="P134:Q134"/>
    <mergeCell ref="R134:W134"/>
    <mergeCell ref="X134:AB134"/>
    <mergeCell ref="A147:H147"/>
    <mergeCell ref="P147:Q147"/>
    <mergeCell ref="R147:W147"/>
    <mergeCell ref="X147:AB147"/>
    <mergeCell ref="B149:D149"/>
    <mergeCell ref="E149:J149"/>
    <mergeCell ref="P149:Q149"/>
    <mergeCell ref="R149:W149"/>
    <mergeCell ref="X149:AB149"/>
    <mergeCell ref="C143:I144"/>
    <mergeCell ref="J143:P143"/>
    <mergeCell ref="Q143:U144"/>
    <mergeCell ref="V143:Z144"/>
    <mergeCell ref="J144:P144"/>
    <mergeCell ref="C145:F145"/>
    <mergeCell ref="G145:S146"/>
    <mergeCell ref="T145:U146"/>
    <mergeCell ref="V145:Y146"/>
    <mergeCell ref="B152:D152"/>
    <mergeCell ref="E152:J152"/>
    <mergeCell ref="P152:Q152"/>
    <mergeCell ref="R152:W152"/>
    <mergeCell ref="X152:AB152"/>
    <mergeCell ref="B153:D153"/>
    <mergeCell ref="E153:J153"/>
    <mergeCell ref="P153:Q153"/>
    <mergeCell ref="R153:W153"/>
    <mergeCell ref="X153:AB153"/>
    <mergeCell ref="B150:D150"/>
    <mergeCell ref="E150:J150"/>
    <mergeCell ref="P150:Q150"/>
    <mergeCell ref="R150:W150"/>
    <mergeCell ref="X150:AB150"/>
    <mergeCell ref="B151:D151"/>
    <mergeCell ref="E151:J151"/>
    <mergeCell ref="P151:Q151"/>
    <mergeCell ref="R151:W151"/>
    <mergeCell ref="X151:AB151"/>
    <mergeCell ref="B156:D156"/>
    <mergeCell ref="E156:J156"/>
    <mergeCell ref="P156:Q156"/>
    <mergeCell ref="R156:W156"/>
    <mergeCell ref="X156:AB156"/>
    <mergeCell ref="B157:D157"/>
    <mergeCell ref="E157:J157"/>
    <mergeCell ref="P157:Q157"/>
    <mergeCell ref="R157:W157"/>
    <mergeCell ref="X157:AB157"/>
    <mergeCell ref="B154:D154"/>
    <mergeCell ref="E154:J154"/>
    <mergeCell ref="P154:Q154"/>
    <mergeCell ref="R154:W154"/>
    <mergeCell ref="X154:AB154"/>
    <mergeCell ref="B155:D155"/>
    <mergeCell ref="E155:J155"/>
    <mergeCell ref="P155:Q155"/>
    <mergeCell ref="R155:W155"/>
    <mergeCell ref="X155:AB155"/>
    <mergeCell ref="B160:D160"/>
    <mergeCell ref="E160:J160"/>
    <mergeCell ref="P160:Q160"/>
    <mergeCell ref="R160:W160"/>
    <mergeCell ref="X160:AB160"/>
    <mergeCell ref="B161:D161"/>
    <mergeCell ref="E161:J161"/>
    <mergeCell ref="P161:Q161"/>
    <mergeCell ref="R161:W161"/>
    <mergeCell ref="X161:AB161"/>
    <mergeCell ref="B158:D158"/>
    <mergeCell ref="E158:J158"/>
    <mergeCell ref="P158:Q158"/>
    <mergeCell ref="R158:W158"/>
    <mergeCell ref="X158:AB158"/>
    <mergeCell ref="B159:D159"/>
    <mergeCell ref="E159:J159"/>
    <mergeCell ref="P159:Q159"/>
    <mergeCell ref="R159:W159"/>
    <mergeCell ref="X159:AB159"/>
    <mergeCell ref="B164:D164"/>
    <mergeCell ref="E164:J164"/>
    <mergeCell ref="P164:Q164"/>
    <mergeCell ref="R164:W164"/>
    <mergeCell ref="X164:AB164"/>
    <mergeCell ref="B165:D165"/>
    <mergeCell ref="E165:J165"/>
    <mergeCell ref="P165:Q165"/>
    <mergeCell ref="R165:W165"/>
    <mergeCell ref="X165:AB165"/>
    <mergeCell ref="B162:D162"/>
    <mergeCell ref="E162:J162"/>
    <mergeCell ref="P162:Q162"/>
    <mergeCell ref="R162:W162"/>
    <mergeCell ref="X162:AB162"/>
    <mergeCell ref="B163:D163"/>
    <mergeCell ref="E163:J163"/>
    <mergeCell ref="P163:Q163"/>
    <mergeCell ref="R163:W163"/>
    <mergeCell ref="X163:AB163"/>
    <mergeCell ref="B168:D168"/>
    <mergeCell ref="E168:J168"/>
    <mergeCell ref="P168:Q168"/>
    <mergeCell ref="R168:W168"/>
    <mergeCell ref="X168:AB168"/>
    <mergeCell ref="B169:D169"/>
    <mergeCell ref="E169:J169"/>
    <mergeCell ref="P169:Q169"/>
    <mergeCell ref="R169:W169"/>
    <mergeCell ref="X169:AB169"/>
    <mergeCell ref="B166:D166"/>
    <mergeCell ref="E166:J166"/>
    <mergeCell ref="P166:Q166"/>
    <mergeCell ref="R166:W166"/>
    <mergeCell ref="X166:AB166"/>
    <mergeCell ref="B167:D167"/>
    <mergeCell ref="E167:J167"/>
    <mergeCell ref="P167:Q167"/>
    <mergeCell ref="R167:W167"/>
    <mergeCell ref="X167:AB167"/>
    <mergeCell ref="B172:D172"/>
    <mergeCell ref="E172:J172"/>
    <mergeCell ref="P172:Q172"/>
    <mergeCell ref="R172:W172"/>
    <mergeCell ref="X172:AB172"/>
    <mergeCell ref="B173:D173"/>
    <mergeCell ref="E173:J173"/>
    <mergeCell ref="P173:Q173"/>
    <mergeCell ref="R173:W173"/>
    <mergeCell ref="X173:AB173"/>
    <mergeCell ref="B170:D170"/>
    <mergeCell ref="E170:J170"/>
    <mergeCell ref="P170:Q170"/>
    <mergeCell ref="R170:W170"/>
    <mergeCell ref="X170:AB170"/>
    <mergeCell ref="B171:D171"/>
    <mergeCell ref="E171:J171"/>
    <mergeCell ref="P171:Q171"/>
    <mergeCell ref="R171:W171"/>
    <mergeCell ref="X171:AB171"/>
    <mergeCell ref="B176:D176"/>
    <mergeCell ref="E176:J176"/>
    <mergeCell ref="P176:Q176"/>
    <mergeCell ref="R176:W176"/>
    <mergeCell ref="X176:AB176"/>
    <mergeCell ref="B177:D177"/>
    <mergeCell ref="E177:J177"/>
    <mergeCell ref="P177:Q177"/>
    <mergeCell ref="R177:W177"/>
    <mergeCell ref="X177:AB177"/>
    <mergeCell ref="B174:D174"/>
    <mergeCell ref="E174:J174"/>
    <mergeCell ref="P174:Q174"/>
    <mergeCell ref="R174:W174"/>
    <mergeCell ref="X174:AB174"/>
    <mergeCell ref="B175:D175"/>
    <mergeCell ref="E175:J175"/>
    <mergeCell ref="P175:Q175"/>
    <mergeCell ref="R175:W175"/>
    <mergeCell ref="X175:AB175"/>
    <mergeCell ref="B182:D182"/>
    <mergeCell ref="E182:J182"/>
    <mergeCell ref="P182:Q182"/>
    <mergeCell ref="R182:W182"/>
    <mergeCell ref="X182:AB182"/>
    <mergeCell ref="W184:AA184"/>
    <mergeCell ref="B180:D180"/>
    <mergeCell ref="E180:J180"/>
    <mergeCell ref="P180:Q180"/>
    <mergeCell ref="R180:W180"/>
    <mergeCell ref="X180:AB180"/>
    <mergeCell ref="B181:D181"/>
    <mergeCell ref="E181:J181"/>
    <mergeCell ref="P181:Q181"/>
    <mergeCell ref="R181:W181"/>
    <mergeCell ref="X181:AB181"/>
    <mergeCell ref="B178:D178"/>
    <mergeCell ref="E178:J178"/>
    <mergeCell ref="P178:Q178"/>
    <mergeCell ref="R178:W178"/>
    <mergeCell ref="X178:AB178"/>
    <mergeCell ref="B179:D179"/>
    <mergeCell ref="E179:J179"/>
    <mergeCell ref="P179:Q179"/>
    <mergeCell ref="R179:W179"/>
    <mergeCell ref="X179:AB179"/>
    <mergeCell ref="C191:F191"/>
    <mergeCell ref="G191:S192"/>
    <mergeCell ref="T191:U192"/>
    <mergeCell ref="V191:Y192"/>
    <mergeCell ref="A193:H193"/>
    <mergeCell ref="P193:Q193"/>
    <mergeCell ref="R193:W193"/>
    <mergeCell ref="X193:AB193"/>
    <mergeCell ref="D185:X185"/>
    <mergeCell ref="A186:G188"/>
    <mergeCell ref="H186:X186"/>
    <mergeCell ref="H187:T187"/>
    <mergeCell ref="H188:S188"/>
    <mergeCell ref="C189:I190"/>
    <mergeCell ref="J189:P189"/>
    <mergeCell ref="Q189:U190"/>
    <mergeCell ref="V189:Z190"/>
    <mergeCell ref="J190:P190"/>
    <mergeCell ref="B197:D197"/>
    <mergeCell ref="E197:J197"/>
    <mergeCell ref="P197:Q197"/>
    <mergeCell ref="R197:W197"/>
    <mergeCell ref="X197:AB197"/>
    <mergeCell ref="B198:D198"/>
    <mergeCell ref="E198:J198"/>
    <mergeCell ref="P198:Q198"/>
    <mergeCell ref="R198:W198"/>
    <mergeCell ref="X198:AB198"/>
    <mergeCell ref="B195:D195"/>
    <mergeCell ref="E195:J195"/>
    <mergeCell ref="P195:Q195"/>
    <mergeCell ref="R195:W195"/>
    <mergeCell ref="X195:AB195"/>
    <mergeCell ref="B196:D196"/>
    <mergeCell ref="E196:J196"/>
    <mergeCell ref="P196:Q196"/>
    <mergeCell ref="R196:W196"/>
    <mergeCell ref="X196:AB196"/>
    <mergeCell ref="B201:D201"/>
    <mergeCell ref="E201:J201"/>
    <mergeCell ref="P201:Q201"/>
    <mergeCell ref="R201:W201"/>
    <mergeCell ref="X201:AB201"/>
    <mergeCell ref="B202:D202"/>
    <mergeCell ref="E202:J202"/>
    <mergeCell ref="P202:Q202"/>
    <mergeCell ref="R202:W202"/>
    <mergeCell ref="X202:AB202"/>
    <mergeCell ref="B199:D199"/>
    <mergeCell ref="E199:J199"/>
    <mergeCell ref="P199:Q199"/>
    <mergeCell ref="R199:W199"/>
    <mergeCell ref="X199:AB199"/>
    <mergeCell ref="B200:D200"/>
    <mergeCell ref="E200:J200"/>
    <mergeCell ref="P200:Q200"/>
    <mergeCell ref="R200:W200"/>
    <mergeCell ref="X200:AB200"/>
    <mergeCell ref="B205:D205"/>
    <mergeCell ref="E205:J205"/>
    <mergeCell ref="P205:Q205"/>
    <mergeCell ref="R205:W205"/>
    <mergeCell ref="X205:AB205"/>
    <mergeCell ref="B206:D206"/>
    <mergeCell ref="E206:J206"/>
    <mergeCell ref="P206:Q206"/>
    <mergeCell ref="R206:W206"/>
    <mergeCell ref="X206:AB206"/>
    <mergeCell ref="B203:D203"/>
    <mergeCell ref="E203:J203"/>
    <mergeCell ref="P203:Q203"/>
    <mergeCell ref="R203:W203"/>
    <mergeCell ref="X203:AB203"/>
    <mergeCell ref="B204:D204"/>
    <mergeCell ref="E204:J204"/>
    <mergeCell ref="P204:Q204"/>
    <mergeCell ref="R204:W204"/>
    <mergeCell ref="X204:AB204"/>
    <mergeCell ref="B209:D209"/>
    <mergeCell ref="E209:J209"/>
    <mergeCell ref="P209:Q209"/>
    <mergeCell ref="R209:W209"/>
    <mergeCell ref="X209:AB209"/>
    <mergeCell ref="B210:D210"/>
    <mergeCell ref="E210:J210"/>
    <mergeCell ref="P210:Q210"/>
    <mergeCell ref="R210:W210"/>
    <mergeCell ref="X210:AB210"/>
    <mergeCell ref="B207:D207"/>
    <mergeCell ref="E207:J207"/>
    <mergeCell ref="P207:Q207"/>
    <mergeCell ref="R207:W207"/>
    <mergeCell ref="X207:AB207"/>
    <mergeCell ref="B208:D208"/>
    <mergeCell ref="E208:J208"/>
    <mergeCell ref="P208:Q208"/>
    <mergeCell ref="R208:W208"/>
    <mergeCell ref="X208:AB208"/>
    <mergeCell ref="B213:D213"/>
    <mergeCell ref="E213:J213"/>
    <mergeCell ref="P213:Q213"/>
    <mergeCell ref="R213:W213"/>
    <mergeCell ref="X213:AB213"/>
    <mergeCell ref="B214:D214"/>
    <mergeCell ref="E214:J214"/>
    <mergeCell ref="P214:Q214"/>
    <mergeCell ref="R214:W214"/>
    <mergeCell ref="X214:AB214"/>
    <mergeCell ref="B211:D211"/>
    <mergeCell ref="E211:J211"/>
    <mergeCell ref="P211:Q211"/>
    <mergeCell ref="R211:W211"/>
    <mergeCell ref="X211:AB211"/>
    <mergeCell ref="B212:D212"/>
    <mergeCell ref="E212:J212"/>
    <mergeCell ref="P212:Q212"/>
    <mergeCell ref="R212:W212"/>
    <mergeCell ref="X212:AB212"/>
    <mergeCell ref="B217:D217"/>
    <mergeCell ref="E217:J217"/>
    <mergeCell ref="P217:Q217"/>
    <mergeCell ref="R217:W217"/>
    <mergeCell ref="X217:AB217"/>
    <mergeCell ref="B218:D218"/>
    <mergeCell ref="E218:J218"/>
    <mergeCell ref="P218:Q218"/>
    <mergeCell ref="R218:W218"/>
    <mergeCell ref="X218:AB218"/>
    <mergeCell ref="B215:D215"/>
    <mergeCell ref="E215:J215"/>
    <mergeCell ref="P215:Q215"/>
    <mergeCell ref="R215:W215"/>
    <mergeCell ref="X215:AB215"/>
    <mergeCell ref="B216:D216"/>
    <mergeCell ref="E216:J216"/>
    <mergeCell ref="P216:Q216"/>
    <mergeCell ref="R216:W216"/>
    <mergeCell ref="X216:AB216"/>
    <mergeCell ref="B221:D221"/>
    <mergeCell ref="E221:J221"/>
    <mergeCell ref="P221:Q221"/>
    <mergeCell ref="R221:W221"/>
    <mergeCell ref="X221:AB221"/>
    <mergeCell ref="B222:D222"/>
    <mergeCell ref="E222:J222"/>
    <mergeCell ref="P222:Q222"/>
    <mergeCell ref="R222:W222"/>
    <mergeCell ref="X222:AB222"/>
    <mergeCell ref="B219:D219"/>
    <mergeCell ref="E219:J219"/>
    <mergeCell ref="P219:Q219"/>
    <mergeCell ref="R219:W219"/>
    <mergeCell ref="X219:AB219"/>
    <mergeCell ref="B220:D220"/>
    <mergeCell ref="E220:J220"/>
    <mergeCell ref="P220:Q220"/>
    <mergeCell ref="R220:W220"/>
    <mergeCell ref="X220:AB220"/>
    <mergeCell ref="B225:D225"/>
    <mergeCell ref="E225:J225"/>
    <mergeCell ref="P225:Q225"/>
    <mergeCell ref="R225:W225"/>
    <mergeCell ref="X225:AB225"/>
    <mergeCell ref="B226:D226"/>
    <mergeCell ref="E226:J226"/>
    <mergeCell ref="P226:Q226"/>
    <mergeCell ref="R226:W226"/>
    <mergeCell ref="X226:AB226"/>
    <mergeCell ref="B223:D223"/>
    <mergeCell ref="E223:J223"/>
    <mergeCell ref="P223:Q223"/>
    <mergeCell ref="R223:W223"/>
    <mergeCell ref="X223:AB223"/>
    <mergeCell ref="B224:D224"/>
    <mergeCell ref="E224:J224"/>
    <mergeCell ref="P224:Q224"/>
    <mergeCell ref="R224:W224"/>
    <mergeCell ref="X224:AB224"/>
    <mergeCell ref="C235:I236"/>
    <mergeCell ref="J235:P235"/>
    <mergeCell ref="Q235:U236"/>
    <mergeCell ref="V235:Z236"/>
    <mergeCell ref="J236:P236"/>
    <mergeCell ref="C237:F237"/>
    <mergeCell ref="G237:S238"/>
    <mergeCell ref="T237:U238"/>
    <mergeCell ref="V237:Y238"/>
    <mergeCell ref="W230:AA230"/>
    <mergeCell ref="D231:X231"/>
    <mergeCell ref="A232:G234"/>
    <mergeCell ref="H232:X232"/>
    <mergeCell ref="H233:T233"/>
    <mergeCell ref="H234:S234"/>
    <mergeCell ref="B227:D227"/>
    <mergeCell ref="E227:J227"/>
    <mergeCell ref="P227:Q227"/>
    <mergeCell ref="R227:W227"/>
    <mergeCell ref="X227:AB227"/>
    <mergeCell ref="B228:D228"/>
    <mergeCell ref="E228:J228"/>
    <mergeCell ref="P228:Q228"/>
    <mergeCell ref="R228:W228"/>
    <mergeCell ref="X228:AB228"/>
    <mergeCell ref="B242:D242"/>
    <mergeCell ref="E242:J242"/>
    <mergeCell ref="P242:Q242"/>
    <mergeCell ref="R242:W242"/>
    <mergeCell ref="X242:AB242"/>
    <mergeCell ref="B243:D243"/>
    <mergeCell ref="E243:J243"/>
    <mergeCell ref="P243:Q243"/>
    <mergeCell ref="R243:W243"/>
    <mergeCell ref="X243:AB243"/>
    <mergeCell ref="A239:H239"/>
    <mergeCell ref="P239:Q239"/>
    <mergeCell ref="R239:W239"/>
    <mergeCell ref="X239:AB239"/>
    <mergeCell ref="B241:D241"/>
    <mergeCell ref="E241:J241"/>
    <mergeCell ref="P241:Q241"/>
    <mergeCell ref="R241:W241"/>
    <mergeCell ref="X241:AB241"/>
    <mergeCell ref="B246:D246"/>
    <mergeCell ref="E246:J246"/>
    <mergeCell ref="P246:Q246"/>
    <mergeCell ref="R246:W246"/>
    <mergeCell ref="X246:AB246"/>
    <mergeCell ref="B247:D247"/>
    <mergeCell ref="E247:J247"/>
    <mergeCell ref="P247:Q247"/>
    <mergeCell ref="R247:W247"/>
    <mergeCell ref="X247:AB247"/>
    <mergeCell ref="B244:D244"/>
    <mergeCell ref="E244:J244"/>
    <mergeCell ref="P244:Q244"/>
    <mergeCell ref="R244:W244"/>
    <mergeCell ref="X244:AB244"/>
    <mergeCell ref="B245:D245"/>
    <mergeCell ref="E245:J245"/>
    <mergeCell ref="P245:Q245"/>
    <mergeCell ref="R245:W245"/>
    <mergeCell ref="X245:AB245"/>
    <mergeCell ref="B250:D250"/>
    <mergeCell ref="E250:J250"/>
    <mergeCell ref="P250:Q250"/>
    <mergeCell ref="R250:W250"/>
    <mergeCell ref="X250:AB250"/>
    <mergeCell ref="B251:D251"/>
    <mergeCell ref="E251:J251"/>
    <mergeCell ref="P251:Q251"/>
    <mergeCell ref="R251:W251"/>
    <mergeCell ref="X251:AB251"/>
    <mergeCell ref="B248:D248"/>
    <mergeCell ref="E248:J248"/>
    <mergeCell ref="P248:Q248"/>
    <mergeCell ref="R248:W248"/>
    <mergeCell ref="X248:AB248"/>
    <mergeCell ref="B249:D249"/>
    <mergeCell ref="E249:J249"/>
    <mergeCell ref="P249:Q249"/>
    <mergeCell ref="R249:W249"/>
    <mergeCell ref="X249:AB249"/>
    <mergeCell ref="W257:AA257"/>
    <mergeCell ref="B254:D254"/>
    <mergeCell ref="E254:J254"/>
    <mergeCell ref="P254:Q254"/>
    <mergeCell ref="R254:W254"/>
    <mergeCell ref="X254:AB254"/>
    <mergeCell ref="E255:J255"/>
    <mergeCell ref="P255:Q255"/>
    <mergeCell ref="R255:W255"/>
    <mergeCell ref="X255:AB255"/>
    <mergeCell ref="B252:D252"/>
    <mergeCell ref="E252:J252"/>
    <mergeCell ref="P252:Q252"/>
    <mergeCell ref="R252:W252"/>
    <mergeCell ref="X252:AB252"/>
    <mergeCell ref="B253:D253"/>
    <mergeCell ref="E253:J253"/>
    <mergeCell ref="P253:Q253"/>
    <mergeCell ref="R253:W253"/>
    <mergeCell ref="X253:AB253"/>
  </mergeCells>
  <pageMargins left="0.16" right="0.16" top="0.2" bottom="0.2" header="0" footer="0"/>
  <pageSetup paperSize="126" orientation="landscape" horizontalDpi="300" verticalDpi="300" r:id="rId1"/>
  <rowBreaks count="5" manualBreakCount="5">
    <brk id="46" max="16383" man="1"/>
    <brk id="92" max="16383" man="1"/>
    <brk id="138" max="16383" man="1"/>
    <brk id="184" max="16383" man="1"/>
    <brk id="230"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H601"/>
  <sheetViews>
    <sheetView tabSelected="1" topLeftCell="A579" workbookViewId="0">
      <selection activeCell="L606" sqref="L606"/>
    </sheetView>
  </sheetViews>
  <sheetFormatPr baseColWidth="10" defaultColWidth="8.83203125" defaultRowHeight="10.5"/>
  <cols>
    <col min="1" max="3" width="1.5" style="353" customWidth="1"/>
    <col min="4" max="4" width="4.6640625" style="353" customWidth="1"/>
    <col min="5" max="7" width="1.5" style="353" customWidth="1"/>
    <col min="8" max="8" width="10.5" style="353" customWidth="1"/>
    <col min="9" max="9" width="2" style="353" customWidth="1"/>
    <col min="10" max="10" width="1.5" style="353" customWidth="1"/>
    <col min="11" max="11" width="9.5" style="353" customWidth="1"/>
    <col min="12" max="12" width="11.6640625" style="353" customWidth="1"/>
    <col min="13" max="13" width="1.5" style="353" customWidth="1"/>
    <col min="14" max="14" width="15.5" style="353" customWidth="1"/>
    <col min="15" max="15" width="12.33203125" style="353" customWidth="1"/>
    <col min="16" max="16" width="15.5" style="353" customWidth="1"/>
    <col min="17" max="17" width="14.5" style="353" customWidth="1"/>
    <col min="18" max="18" width="1" style="353" customWidth="1"/>
    <col min="19" max="19" width="15.1640625" style="353" customWidth="1"/>
    <col min="20" max="20" width="4.5" style="353" customWidth="1"/>
    <col min="21" max="21" width="10.33203125" style="353" customWidth="1"/>
    <col min="22" max="22" width="0.83203125" style="353" customWidth="1"/>
    <col min="23" max="23" width="4.5" style="353" customWidth="1"/>
    <col min="24" max="26" width="1.5" style="353" customWidth="1"/>
    <col min="27" max="27" width="5.33203125" style="353" customWidth="1"/>
    <col min="28" max="28" width="1.1640625" style="353" customWidth="1"/>
    <col min="29" max="29" width="3.1640625" style="353" customWidth="1"/>
    <col min="30" max="31" width="2.33203125" style="353" customWidth="1"/>
    <col min="32" max="32" width="3.33203125" style="353" customWidth="1"/>
    <col min="33" max="33" width="1.33203125" style="353" customWidth="1"/>
    <col min="34" max="34" width="1.6640625" style="353" customWidth="1"/>
    <col min="35" max="16384" width="8.83203125" style="353"/>
  </cols>
  <sheetData>
    <row r="1" spans="1:33" ht="4.5" customHeight="1">
      <c r="D1" s="482" t="s">
        <v>511</v>
      </c>
      <c r="E1" s="482"/>
      <c r="F1" s="482"/>
      <c r="G1" s="482"/>
      <c r="H1" s="482"/>
      <c r="I1" s="482"/>
      <c r="J1" s="482"/>
      <c r="K1" s="482"/>
      <c r="L1" s="482"/>
      <c r="M1" s="482"/>
      <c r="N1" s="482"/>
      <c r="O1" s="482"/>
      <c r="P1" s="482"/>
      <c r="Q1" s="482"/>
      <c r="R1" s="482"/>
      <c r="S1" s="482"/>
      <c r="T1" s="482"/>
      <c r="U1" s="482"/>
      <c r="V1" s="482"/>
      <c r="W1" s="482"/>
      <c r="X1" s="482"/>
      <c r="Y1" s="482"/>
      <c r="Z1" s="482"/>
      <c r="AA1" s="482"/>
      <c r="AB1" s="482"/>
    </row>
    <row r="2" spans="1:33" ht="9.6" customHeight="1">
      <c r="A2" s="483"/>
      <c r="B2" s="483"/>
      <c r="C2" s="483"/>
      <c r="D2" s="483"/>
      <c r="E2" s="483"/>
      <c r="F2" s="483"/>
      <c r="G2" s="483"/>
      <c r="H2" s="483"/>
      <c r="I2" s="483"/>
      <c r="J2" s="483"/>
      <c r="K2" s="482"/>
      <c r="L2" s="482"/>
      <c r="M2" s="482"/>
      <c r="N2" s="482"/>
      <c r="O2" s="482"/>
      <c r="P2" s="482"/>
      <c r="Q2" s="482"/>
      <c r="R2" s="482"/>
      <c r="S2" s="482"/>
      <c r="T2" s="482"/>
      <c r="U2" s="482"/>
      <c r="V2" s="482"/>
      <c r="W2" s="482"/>
      <c r="X2" s="482"/>
      <c r="Y2" s="482"/>
      <c r="Z2" s="482"/>
      <c r="AA2" s="482"/>
      <c r="AB2" s="482"/>
    </row>
    <row r="3" spans="1:33" ht="13.35" customHeight="1">
      <c r="A3" s="483"/>
      <c r="B3" s="483"/>
      <c r="C3" s="483"/>
      <c r="D3" s="483"/>
      <c r="E3" s="483"/>
      <c r="F3" s="483"/>
      <c r="G3" s="483"/>
      <c r="H3" s="483"/>
      <c r="I3" s="483"/>
      <c r="J3" s="483"/>
      <c r="K3" s="484" t="s">
        <v>615</v>
      </c>
      <c r="L3" s="484"/>
      <c r="M3" s="484"/>
      <c r="N3" s="484"/>
      <c r="O3" s="484"/>
      <c r="P3" s="484"/>
      <c r="Q3" s="484"/>
      <c r="R3" s="484"/>
      <c r="S3" s="484"/>
      <c r="T3" s="484"/>
      <c r="U3" s="484"/>
      <c r="V3" s="484"/>
      <c r="W3" s="484"/>
      <c r="X3" s="484"/>
      <c r="Y3" s="484"/>
    </row>
    <row r="4" spans="1:33" ht="4.9000000000000004" customHeight="1">
      <c r="A4" s="483"/>
      <c r="B4" s="483"/>
      <c r="C4" s="483"/>
      <c r="D4" s="483"/>
      <c r="E4" s="483"/>
      <c r="F4" s="483"/>
      <c r="G4" s="483"/>
      <c r="H4" s="483"/>
      <c r="I4" s="483"/>
      <c r="J4" s="483"/>
      <c r="K4" s="477" t="s">
        <v>811</v>
      </c>
      <c r="L4" s="477"/>
      <c r="M4" s="477"/>
      <c r="N4" s="477"/>
      <c r="O4" s="477"/>
      <c r="P4" s="477"/>
      <c r="Q4" s="477"/>
      <c r="R4" s="477"/>
      <c r="S4" s="477"/>
      <c r="T4" s="477"/>
      <c r="U4" s="477"/>
      <c r="V4" s="477"/>
      <c r="W4" s="477"/>
      <c r="X4" s="477"/>
    </row>
    <row r="5" spans="1:33" ht="8.1" customHeight="1">
      <c r="C5" s="476" t="s">
        <v>617</v>
      </c>
      <c r="D5" s="476"/>
      <c r="E5" s="476"/>
      <c r="F5" s="476"/>
      <c r="G5" s="476"/>
      <c r="H5" s="476"/>
      <c r="I5" s="476"/>
      <c r="J5" s="476"/>
      <c r="K5" s="476"/>
      <c r="L5" s="477"/>
      <c r="M5" s="477"/>
      <c r="N5" s="477"/>
      <c r="O5" s="477"/>
      <c r="P5" s="477"/>
      <c r="Q5" s="477"/>
      <c r="R5" s="477"/>
      <c r="S5" s="477"/>
      <c r="T5" s="477"/>
      <c r="U5" s="478" t="s">
        <v>618</v>
      </c>
      <c r="V5" s="478"/>
      <c r="W5" s="478"/>
      <c r="X5" s="478"/>
      <c r="Y5" s="478"/>
      <c r="Z5" s="478"/>
      <c r="AA5" s="479" t="s">
        <v>619</v>
      </c>
      <c r="AB5" s="479"/>
      <c r="AC5" s="479"/>
      <c r="AD5" s="479"/>
      <c r="AE5" s="479"/>
    </row>
    <row r="6" spans="1:33" ht="6" customHeight="1">
      <c r="C6" s="476"/>
      <c r="D6" s="476"/>
      <c r="E6" s="476"/>
      <c r="F6" s="476"/>
      <c r="G6" s="476"/>
      <c r="H6" s="476"/>
      <c r="I6" s="476"/>
      <c r="J6" s="476"/>
      <c r="K6" s="476"/>
      <c r="L6" s="480"/>
      <c r="M6" s="480"/>
      <c r="N6" s="480"/>
      <c r="O6" s="480"/>
      <c r="P6" s="480"/>
      <c r="Q6" s="480"/>
      <c r="R6" s="480"/>
      <c r="S6" s="480"/>
      <c r="T6" s="480"/>
      <c r="U6" s="478"/>
      <c r="V6" s="478"/>
      <c r="W6" s="478"/>
      <c r="X6" s="478"/>
      <c r="Y6" s="478"/>
      <c r="Z6" s="478"/>
      <c r="AA6" s="479"/>
      <c r="AB6" s="479"/>
      <c r="AC6" s="479"/>
      <c r="AD6" s="479"/>
      <c r="AE6" s="479"/>
    </row>
    <row r="7" spans="1:33" ht="7.35" customHeight="1">
      <c r="C7" s="476" t="s">
        <v>812</v>
      </c>
      <c r="D7" s="476"/>
      <c r="E7" s="476"/>
      <c r="F7" s="476"/>
      <c r="G7" s="476"/>
      <c r="H7" s="481"/>
      <c r="I7" s="481"/>
      <c r="J7" s="481"/>
      <c r="K7" s="481"/>
      <c r="L7" s="481"/>
      <c r="M7" s="481"/>
      <c r="N7" s="481"/>
      <c r="O7" s="481"/>
      <c r="P7" s="481"/>
      <c r="Q7" s="481"/>
      <c r="R7" s="481"/>
      <c r="S7" s="481"/>
      <c r="T7" s="481"/>
      <c r="U7" s="481"/>
      <c r="V7" s="481"/>
      <c r="W7" s="481"/>
      <c r="X7" s="481"/>
      <c r="Y7" s="478"/>
      <c r="Z7" s="478"/>
      <c r="AA7" s="478" t="s">
        <v>813</v>
      </c>
      <c r="AB7" s="478"/>
      <c r="AC7" s="478"/>
    </row>
    <row r="8" spans="1:33" ht="6.75" customHeight="1">
      <c r="H8" s="481"/>
      <c r="I8" s="481"/>
      <c r="J8" s="481"/>
      <c r="K8" s="481"/>
      <c r="L8" s="481"/>
      <c r="M8" s="481"/>
      <c r="N8" s="481"/>
      <c r="O8" s="481"/>
      <c r="P8" s="481"/>
      <c r="Q8" s="481"/>
      <c r="R8" s="481"/>
      <c r="S8" s="481"/>
      <c r="T8" s="481"/>
      <c r="U8" s="481"/>
      <c r="V8" s="481"/>
      <c r="W8" s="481"/>
      <c r="X8" s="481"/>
      <c r="Y8" s="478"/>
      <c r="Z8" s="478"/>
      <c r="AA8" s="478"/>
      <c r="AB8" s="478"/>
      <c r="AC8" s="478"/>
    </row>
    <row r="9" spans="1:33" ht="29.45" customHeight="1">
      <c r="A9" s="474" t="s">
        <v>496</v>
      </c>
      <c r="B9" s="474"/>
      <c r="C9" s="474"/>
      <c r="D9" s="474"/>
      <c r="E9" s="474"/>
      <c r="F9" s="474"/>
      <c r="G9" s="474"/>
      <c r="H9" s="474"/>
      <c r="I9" s="474"/>
      <c r="J9" s="474"/>
      <c r="K9" s="474"/>
      <c r="L9" s="474"/>
      <c r="N9" s="354" t="s">
        <v>814</v>
      </c>
      <c r="O9" s="355" t="s">
        <v>815</v>
      </c>
      <c r="P9" s="354" t="s">
        <v>624</v>
      </c>
      <c r="Q9" s="475" t="s">
        <v>625</v>
      </c>
      <c r="R9" s="475"/>
      <c r="S9" s="354" t="s">
        <v>626</v>
      </c>
      <c r="T9" s="475" t="s">
        <v>627</v>
      </c>
      <c r="U9" s="475"/>
      <c r="V9" s="475" t="s">
        <v>816</v>
      </c>
      <c r="W9" s="475"/>
      <c r="X9" s="475"/>
      <c r="Y9" s="475"/>
      <c r="Z9" s="475"/>
      <c r="AA9" s="475"/>
      <c r="AB9" s="475" t="s">
        <v>516</v>
      </c>
      <c r="AC9" s="475"/>
      <c r="AD9" s="475"/>
      <c r="AE9" s="475"/>
      <c r="AF9" s="475"/>
    </row>
    <row r="10" spans="1:33" ht="13.15" customHeight="1"/>
    <row r="11" spans="1:33" ht="21.4" customHeight="1">
      <c r="F11" s="487" t="s">
        <v>817</v>
      </c>
      <c r="G11" s="487"/>
      <c r="H11" s="487"/>
      <c r="I11" s="487" t="s">
        <v>818</v>
      </c>
      <c r="J11" s="487"/>
      <c r="K11" s="487"/>
      <c r="L11" s="487"/>
      <c r="M11" s="487"/>
      <c r="N11" s="487"/>
      <c r="O11" s="487"/>
      <c r="P11" s="487"/>
      <c r="Q11" s="487"/>
      <c r="R11" s="487"/>
      <c r="S11" s="487"/>
      <c r="T11" s="487"/>
      <c r="U11" s="487"/>
      <c r="V11" s="487"/>
      <c r="W11" s="487"/>
      <c r="X11" s="487"/>
      <c r="Y11" s="487"/>
      <c r="Z11" s="487"/>
      <c r="AA11" s="487"/>
      <c r="AB11" s="487"/>
      <c r="AC11" s="487"/>
      <c r="AD11" s="487"/>
    </row>
    <row r="12" spans="1:33" ht="14.25" customHeight="1">
      <c r="B12" s="492" t="s">
        <v>1</v>
      </c>
      <c r="C12" s="492"/>
      <c r="D12" s="492"/>
      <c r="E12" s="471" t="s">
        <v>2</v>
      </c>
      <c r="F12" s="471"/>
      <c r="G12" s="471"/>
      <c r="H12" s="471"/>
      <c r="I12" s="471"/>
      <c r="J12" s="471"/>
      <c r="K12" s="471"/>
      <c r="L12" s="471"/>
      <c r="M12" s="471"/>
      <c r="N12" s="363">
        <v>0</v>
      </c>
      <c r="O12" s="363">
        <v>251268.14</v>
      </c>
      <c r="P12" s="363">
        <v>251268.14</v>
      </c>
      <c r="Q12" s="364">
        <v>251268.14</v>
      </c>
      <c r="R12" s="493">
        <v>251268.14</v>
      </c>
      <c r="S12" s="493"/>
      <c r="T12" s="493">
        <v>251268.14</v>
      </c>
      <c r="U12" s="493"/>
      <c r="W12" s="493">
        <v>251268.14</v>
      </c>
      <c r="X12" s="493"/>
      <c r="Y12" s="493"/>
      <c r="Z12" s="493"/>
      <c r="AA12" s="493"/>
      <c r="AB12" s="493"/>
      <c r="AC12" s="493">
        <v>0</v>
      </c>
      <c r="AD12" s="493"/>
      <c r="AE12" s="493"/>
      <c r="AF12" s="493"/>
      <c r="AG12" s="493"/>
    </row>
    <row r="13" spans="1:33" ht="14.25" customHeight="1">
      <c r="B13" s="490" t="s">
        <v>3</v>
      </c>
      <c r="C13" s="490"/>
      <c r="D13" s="490"/>
      <c r="E13" s="490" t="s">
        <v>4</v>
      </c>
      <c r="F13" s="490"/>
      <c r="G13" s="490"/>
      <c r="H13" s="490"/>
      <c r="I13" s="490"/>
      <c r="J13" s="490"/>
      <c r="K13" s="490"/>
      <c r="L13" s="490"/>
      <c r="M13" s="490"/>
      <c r="N13" s="364">
        <v>0</v>
      </c>
      <c r="O13" s="364">
        <v>95318.26</v>
      </c>
      <c r="P13" s="364">
        <v>95318.26</v>
      </c>
      <c r="Q13" s="364">
        <v>95318.26</v>
      </c>
      <c r="R13" s="491">
        <v>95318.26</v>
      </c>
      <c r="S13" s="491"/>
      <c r="T13" s="491">
        <v>95318.26</v>
      </c>
      <c r="U13" s="491"/>
      <c r="W13" s="491">
        <v>95318.26</v>
      </c>
      <c r="X13" s="491"/>
      <c r="Y13" s="491"/>
      <c r="Z13" s="491"/>
      <c r="AA13" s="491"/>
      <c r="AB13" s="491"/>
      <c r="AC13" s="491">
        <v>0</v>
      </c>
      <c r="AD13" s="491"/>
      <c r="AE13" s="491"/>
      <c r="AF13" s="491"/>
      <c r="AG13" s="491"/>
    </row>
    <row r="14" spans="1:33" ht="14.25" customHeight="1">
      <c r="B14" s="488" t="s">
        <v>5</v>
      </c>
      <c r="C14" s="488"/>
      <c r="D14" s="488"/>
      <c r="E14" s="488" t="s">
        <v>628</v>
      </c>
      <c r="F14" s="488"/>
      <c r="G14" s="488"/>
      <c r="H14" s="488"/>
      <c r="I14" s="488"/>
      <c r="J14" s="488"/>
      <c r="K14" s="488"/>
      <c r="L14" s="488"/>
      <c r="M14" s="488"/>
      <c r="N14" s="365">
        <v>0</v>
      </c>
      <c r="O14" s="365">
        <v>95318.26</v>
      </c>
      <c r="P14" s="365">
        <v>95318.26</v>
      </c>
      <c r="Q14" s="365">
        <v>95318.26</v>
      </c>
      <c r="R14" s="489">
        <v>95318.26</v>
      </c>
      <c r="S14" s="489"/>
      <c r="T14" s="489">
        <v>95318.26</v>
      </c>
      <c r="U14" s="489"/>
      <c r="W14" s="489">
        <v>95318.26</v>
      </c>
      <c r="X14" s="489"/>
      <c r="Y14" s="489"/>
      <c r="Z14" s="489"/>
      <c r="AA14" s="489"/>
      <c r="AB14" s="489"/>
      <c r="AC14" s="489">
        <v>0</v>
      </c>
      <c r="AD14" s="489"/>
      <c r="AE14" s="489"/>
      <c r="AF14" s="489"/>
      <c r="AG14" s="489"/>
    </row>
    <row r="15" spans="1:33" ht="14.25" customHeight="1">
      <c r="B15" s="488" t="s">
        <v>7</v>
      </c>
      <c r="C15" s="488"/>
      <c r="D15" s="488"/>
      <c r="E15" s="488" t="s">
        <v>629</v>
      </c>
      <c r="F15" s="488"/>
      <c r="G15" s="488"/>
      <c r="H15" s="488"/>
      <c r="I15" s="488"/>
      <c r="J15" s="488"/>
      <c r="K15" s="488"/>
      <c r="L15" s="488"/>
      <c r="M15" s="488"/>
      <c r="N15" s="365">
        <v>0</v>
      </c>
      <c r="O15" s="365">
        <v>95318.26</v>
      </c>
      <c r="P15" s="365">
        <v>95318.26</v>
      </c>
      <c r="Q15" s="365">
        <v>95318.26</v>
      </c>
      <c r="R15" s="489">
        <v>95318.26</v>
      </c>
      <c r="S15" s="489"/>
      <c r="T15" s="489">
        <v>95318.26</v>
      </c>
      <c r="U15" s="489"/>
      <c r="W15" s="489">
        <v>95318.26</v>
      </c>
      <c r="X15" s="489"/>
      <c r="Y15" s="489"/>
      <c r="Z15" s="489"/>
      <c r="AA15" s="489"/>
      <c r="AB15" s="489"/>
      <c r="AC15" s="489">
        <v>0</v>
      </c>
      <c r="AD15" s="489"/>
      <c r="AE15" s="489"/>
      <c r="AF15" s="489"/>
      <c r="AG15" s="489"/>
    </row>
    <row r="16" spans="1:33" ht="14.25" customHeight="1">
      <c r="B16" s="490" t="s">
        <v>9</v>
      </c>
      <c r="C16" s="490"/>
      <c r="D16" s="490"/>
      <c r="E16" s="490" t="s">
        <v>10</v>
      </c>
      <c r="F16" s="490"/>
      <c r="G16" s="490"/>
      <c r="H16" s="490"/>
      <c r="I16" s="490"/>
      <c r="J16" s="490"/>
      <c r="K16" s="490"/>
      <c r="L16" s="490"/>
      <c r="M16" s="490"/>
      <c r="N16" s="364">
        <v>0</v>
      </c>
      <c r="O16" s="364">
        <v>155949.88</v>
      </c>
      <c r="P16" s="364">
        <v>155949.88</v>
      </c>
      <c r="Q16" s="364">
        <v>155949.88</v>
      </c>
      <c r="R16" s="491">
        <v>155949.88</v>
      </c>
      <c r="S16" s="491"/>
      <c r="T16" s="491">
        <v>155949.88</v>
      </c>
      <c r="U16" s="491"/>
      <c r="W16" s="491">
        <v>155949.88</v>
      </c>
      <c r="X16" s="491"/>
      <c r="Y16" s="491"/>
      <c r="Z16" s="491"/>
      <c r="AA16" s="491"/>
      <c r="AB16" s="491"/>
      <c r="AC16" s="491">
        <v>0</v>
      </c>
      <c r="AD16" s="491"/>
      <c r="AE16" s="491"/>
      <c r="AF16" s="491"/>
      <c r="AG16" s="491"/>
    </row>
    <row r="17" spans="2:33" ht="14.25" customHeight="1">
      <c r="B17" s="488" t="s">
        <v>11</v>
      </c>
      <c r="C17" s="488"/>
      <c r="D17" s="488"/>
      <c r="E17" s="488" t="s">
        <v>630</v>
      </c>
      <c r="F17" s="488"/>
      <c r="G17" s="488"/>
      <c r="H17" s="488"/>
      <c r="I17" s="488"/>
      <c r="J17" s="488"/>
      <c r="K17" s="488"/>
      <c r="L17" s="488"/>
      <c r="M17" s="488"/>
      <c r="N17" s="365">
        <v>0</v>
      </c>
      <c r="O17" s="365">
        <v>155949.88</v>
      </c>
      <c r="P17" s="365">
        <v>155949.88</v>
      </c>
      <c r="Q17" s="365">
        <v>155949.88</v>
      </c>
      <c r="R17" s="489">
        <v>155949.88</v>
      </c>
      <c r="S17" s="489"/>
      <c r="T17" s="489">
        <v>155949.88</v>
      </c>
      <c r="U17" s="489"/>
      <c r="W17" s="489">
        <v>155949.88</v>
      </c>
      <c r="X17" s="489"/>
      <c r="Y17" s="489"/>
      <c r="Z17" s="489"/>
      <c r="AA17" s="489"/>
      <c r="AB17" s="489"/>
      <c r="AC17" s="489">
        <v>0</v>
      </c>
      <c r="AD17" s="489"/>
      <c r="AE17" s="489"/>
      <c r="AF17" s="489"/>
      <c r="AG17" s="489"/>
    </row>
    <row r="18" spans="2:33" ht="14.25" customHeight="1">
      <c r="B18" s="488" t="s">
        <v>15</v>
      </c>
      <c r="C18" s="488"/>
      <c r="D18" s="488"/>
      <c r="E18" s="488" t="s">
        <v>631</v>
      </c>
      <c r="F18" s="488"/>
      <c r="G18" s="488"/>
      <c r="H18" s="488"/>
      <c r="I18" s="488"/>
      <c r="J18" s="488"/>
      <c r="K18" s="488"/>
      <c r="L18" s="488"/>
      <c r="M18" s="488"/>
      <c r="N18" s="365">
        <v>0</v>
      </c>
      <c r="O18" s="365">
        <v>155949.88</v>
      </c>
      <c r="P18" s="365">
        <v>155949.88</v>
      </c>
      <c r="Q18" s="365">
        <v>155949.88</v>
      </c>
      <c r="R18" s="489">
        <v>155949.88</v>
      </c>
      <c r="S18" s="489"/>
      <c r="T18" s="489">
        <v>155949.88</v>
      </c>
      <c r="U18" s="489"/>
      <c r="W18" s="489">
        <v>155949.88</v>
      </c>
      <c r="X18" s="489"/>
      <c r="Y18" s="489"/>
      <c r="Z18" s="489"/>
      <c r="AA18" s="489"/>
      <c r="AB18" s="489"/>
      <c r="AC18" s="489">
        <v>0</v>
      </c>
      <c r="AD18" s="489"/>
      <c r="AE18" s="489"/>
      <c r="AF18" s="489"/>
      <c r="AG18" s="489"/>
    </row>
    <row r="19" spans="2:33" ht="14.25" customHeight="1">
      <c r="B19" s="492" t="s">
        <v>33</v>
      </c>
      <c r="C19" s="492"/>
      <c r="D19" s="492"/>
      <c r="E19" s="471" t="s">
        <v>34</v>
      </c>
      <c r="F19" s="471"/>
      <c r="G19" s="471"/>
      <c r="H19" s="471"/>
      <c r="I19" s="471"/>
      <c r="J19" s="471"/>
      <c r="K19" s="471"/>
      <c r="L19" s="471"/>
      <c r="M19" s="471"/>
      <c r="N19" s="363">
        <v>971368.2</v>
      </c>
      <c r="O19" s="366">
        <v>-580340.43999999994</v>
      </c>
      <c r="P19" s="363">
        <v>391027.76</v>
      </c>
      <c r="Q19" s="364">
        <v>391027.76</v>
      </c>
      <c r="R19" s="493">
        <v>391027.76</v>
      </c>
      <c r="S19" s="493"/>
      <c r="T19" s="493">
        <v>391027.76</v>
      </c>
      <c r="U19" s="493"/>
      <c r="W19" s="493">
        <v>391027.76</v>
      </c>
      <c r="X19" s="493"/>
      <c r="Y19" s="493"/>
      <c r="Z19" s="493"/>
      <c r="AA19" s="493"/>
      <c r="AB19" s="493"/>
      <c r="AC19" s="493">
        <v>0</v>
      </c>
      <c r="AD19" s="493"/>
      <c r="AE19" s="493"/>
      <c r="AF19" s="493"/>
      <c r="AG19" s="493"/>
    </row>
    <row r="20" spans="2:33" ht="14.25" customHeight="1">
      <c r="B20" s="490" t="s">
        <v>35</v>
      </c>
      <c r="C20" s="490"/>
      <c r="D20" s="490"/>
      <c r="E20" s="490" t="s">
        <v>36</v>
      </c>
      <c r="F20" s="490"/>
      <c r="G20" s="490"/>
      <c r="H20" s="490"/>
      <c r="I20" s="490"/>
      <c r="J20" s="490"/>
      <c r="K20" s="490"/>
      <c r="L20" s="490"/>
      <c r="M20" s="490"/>
      <c r="N20" s="364">
        <v>607768.19999999995</v>
      </c>
      <c r="O20" s="367">
        <v>-472958.14</v>
      </c>
      <c r="P20" s="364">
        <v>134810.06</v>
      </c>
      <c r="Q20" s="364">
        <v>134810.06</v>
      </c>
      <c r="R20" s="491">
        <v>134810.06</v>
      </c>
      <c r="S20" s="491"/>
      <c r="T20" s="491">
        <v>134810.06</v>
      </c>
      <c r="U20" s="491"/>
      <c r="W20" s="491">
        <v>134810.06</v>
      </c>
      <c r="X20" s="491"/>
      <c r="Y20" s="491"/>
      <c r="Z20" s="491"/>
      <c r="AA20" s="491"/>
      <c r="AB20" s="491"/>
      <c r="AC20" s="491">
        <v>0</v>
      </c>
      <c r="AD20" s="491"/>
      <c r="AE20" s="491"/>
      <c r="AF20" s="491"/>
      <c r="AG20" s="491"/>
    </row>
    <row r="21" spans="2:33" ht="14.25" customHeight="1">
      <c r="B21" s="488" t="s">
        <v>37</v>
      </c>
      <c r="C21" s="488"/>
      <c r="D21" s="488"/>
      <c r="E21" s="488" t="s">
        <v>653</v>
      </c>
      <c r="F21" s="488"/>
      <c r="G21" s="488"/>
      <c r="H21" s="488"/>
      <c r="I21" s="488"/>
      <c r="J21" s="488"/>
      <c r="K21" s="488"/>
      <c r="L21" s="488"/>
      <c r="M21" s="488"/>
      <c r="N21" s="365">
        <v>567730</v>
      </c>
      <c r="O21" s="368">
        <v>-480585.56</v>
      </c>
      <c r="P21" s="365">
        <v>87144.44</v>
      </c>
      <c r="Q21" s="365">
        <v>87144.44</v>
      </c>
      <c r="R21" s="489">
        <v>87144.44</v>
      </c>
      <c r="S21" s="489"/>
      <c r="T21" s="489">
        <v>87144.44</v>
      </c>
      <c r="U21" s="489"/>
      <c r="W21" s="489">
        <v>87144.44</v>
      </c>
      <c r="X21" s="489"/>
      <c r="Y21" s="489"/>
      <c r="Z21" s="489"/>
      <c r="AA21" s="489"/>
      <c r="AB21" s="489"/>
      <c r="AC21" s="489">
        <v>0</v>
      </c>
      <c r="AD21" s="489"/>
      <c r="AE21" s="489"/>
      <c r="AF21" s="489"/>
      <c r="AG21" s="489"/>
    </row>
    <row r="22" spans="2:33" ht="14.25" customHeight="1">
      <c r="B22" s="488" t="s">
        <v>39</v>
      </c>
      <c r="C22" s="488"/>
      <c r="D22" s="488"/>
      <c r="E22" s="488" t="s">
        <v>654</v>
      </c>
      <c r="F22" s="488"/>
      <c r="G22" s="488"/>
      <c r="H22" s="488"/>
      <c r="I22" s="488"/>
      <c r="J22" s="488"/>
      <c r="K22" s="488"/>
      <c r="L22" s="488"/>
      <c r="M22" s="488"/>
      <c r="N22" s="365">
        <v>0</v>
      </c>
      <c r="O22" s="365">
        <v>1059</v>
      </c>
      <c r="P22" s="365">
        <v>1059</v>
      </c>
      <c r="Q22" s="365">
        <v>1059</v>
      </c>
      <c r="R22" s="489">
        <v>1059</v>
      </c>
      <c r="S22" s="489"/>
      <c r="T22" s="489">
        <v>1059</v>
      </c>
      <c r="U22" s="489"/>
      <c r="W22" s="489">
        <v>1059</v>
      </c>
      <c r="X22" s="489"/>
      <c r="Y22" s="489"/>
      <c r="Z22" s="489"/>
      <c r="AA22" s="489"/>
      <c r="AB22" s="489"/>
      <c r="AC22" s="489">
        <v>0</v>
      </c>
      <c r="AD22" s="489"/>
      <c r="AE22" s="489"/>
      <c r="AF22" s="489"/>
      <c r="AG22" s="489"/>
    </row>
    <row r="23" spans="2:33" ht="14.25" customHeight="1">
      <c r="B23" s="488" t="s">
        <v>41</v>
      </c>
      <c r="C23" s="488"/>
      <c r="D23" s="488"/>
      <c r="E23" s="488" t="s">
        <v>655</v>
      </c>
      <c r="F23" s="488"/>
      <c r="G23" s="488"/>
      <c r="H23" s="488"/>
      <c r="I23" s="488"/>
      <c r="J23" s="488"/>
      <c r="K23" s="488"/>
      <c r="L23" s="488"/>
      <c r="M23" s="488"/>
      <c r="N23" s="365">
        <v>567730</v>
      </c>
      <c r="O23" s="368">
        <v>-481644.56</v>
      </c>
      <c r="P23" s="365">
        <v>86085.440000000002</v>
      </c>
      <c r="Q23" s="365">
        <v>86085.440000000002</v>
      </c>
      <c r="R23" s="489">
        <v>86085.440000000002</v>
      </c>
      <c r="S23" s="489"/>
      <c r="T23" s="489">
        <v>86085.440000000002</v>
      </c>
      <c r="U23" s="489"/>
      <c r="W23" s="489">
        <v>86085.440000000002</v>
      </c>
      <c r="X23" s="489"/>
      <c r="Y23" s="489"/>
      <c r="Z23" s="489"/>
      <c r="AA23" s="489"/>
      <c r="AB23" s="489"/>
      <c r="AC23" s="489">
        <v>0</v>
      </c>
      <c r="AD23" s="489"/>
      <c r="AE23" s="489"/>
      <c r="AF23" s="489"/>
      <c r="AG23" s="489"/>
    </row>
    <row r="24" spans="2:33" ht="14.25" customHeight="1">
      <c r="B24" s="488" t="s">
        <v>45</v>
      </c>
      <c r="C24" s="488"/>
      <c r="D24" s="488"/>
      <c r="E24" s="488" t="s">
        <v>659</v>
      </c>
      <c r="F24" s="488"/>
      <c r="G24" s="488"/>
      <c r="H24" s="488"/>
      <c r="I24" s="488"/>
      <c r="J24" s="488"/>
      <c r="K24" s="488"/>
      <c r="L24" s="488"/>
      <c r="M24" s="488"/>
      <c r="N24" s="365">
        <v>25038.2</v>
      </c>
      <c r="O24" s="368">
        <v>-25038.2</v>
      </c>
      <c r="P24" s="365">
        <v>0</v>
      </c>
      <c r="Q24" s="365">
        <v>0</v>
      </c>
      <c r="R24" s="489">
        <v>0</v>
      </c>
      <c r="S24" s="489"/>
      <c r="T24" s="489">
        <v>0</v>
      </c>
      <c r="U24" s="489"/>
      <c r="W24" s="489">
        <v>0</v>
      </c>
      <c r="X24" s="489"/>
      <c r="Y24" s="489"/>
      <c r="Z24" s="489"/>
      <c r="AA24" s="489"/>
      <c r="AB24" s="489"/>
      <c r="AC24" s="489">
        <v>0</v>
      </c>
      <c r="AD24" s="489"/>
      <c r="AE24" s="489"/>
      <c r="AF24" s="489"/>
      <c r="AG24" s="489"/>
    </row>
    <row r="25" spans="2:33" ht="14.25" customHeight="1">
      <c r="B25" s="488" t="s">
        <v>47</v>
      </c>
      <c r="C25" s="488"/>
      <c r="D25" s="488"/>
      <c r="E25" s="488" t="s">
        <v>660</v>
      </c>
      <c r="F25" s="488"/>
      <c r="G25" s="488"/>
      <c r="H25" s="488"/>
      <c r="I25" s="488"/>
      <c r="J25" s="488"/>
      <c r="K25" s="488"/>
      <c r="L25" s="488"/>
      <c r="M25" s="488"/>
      <c r="N25" s="365">
        <v>25038.2</v>
      </c>
      <c r="O25" s="368">
        <v>-25038.2</v>
      </c>
      <c r="P25" s="365">
        <v>0</v>
      </c>
      <c r="Q25" s="365">
        <v>0</v>
      </c>
      <c r="R25" s="489">
        <v>0</v>
      </c>
      <c r="S25" s="489"/>
      <c r="T25" s="489">
        <v>0</v>
      </c>
      <c r="U25" s="489"/>
      <c r="W25" s="489">
        <v>0</v>
      </c>
      <c r="X25" s="489"/>
      <c r="Y25" s="489"/>
      <c r="Z25" s="489"/>
      <c r="AA25" s="489"/>
      <c r="AB25" s="489"/>
      <c r="AC25" s="489">
        <v>0</v>
      </c>
      <c r="AD25" s="489"/>
      <c r="AE25" s="489"/>
      <c r="AF25" s="489"/>
      <c r="AG25" s="489"/>
    </row>
    <row r="26" spans="2:33" ht="14.25" customHeight="1">
      <c r="B26" s="488" t="s">
        <v>53</v>
      </c>
      <c r="C26" s="488"/>
      <c r="D26" s="488"/>
      <c r="E26" s="488" t="s">
        <v>661</v>
      </c>
      <c r="F26" s="488"/>
      <c r="G26" s="488"/>
      <c r="H26" s="488"/>
      <c r="I26" s="488"/>
      <c r="J26" s="488"/>
      <c r="K26" s="488"/>
      <c r="L26" s="488"/>
      <c r="M26" s="488"/>
      <c r="N26" s="365">
        <v>0</v>
      </c>
      <c r="O26" s="365">
        <v>29760.57</v>
      </c>
      <c r="P26" s="365">
        <v>29760.57</v>
      </c>
      <c r="Q26" s="365">
        <v>29760.57</v>
      </c>
      <c r="R26" s="489">
        <v>29760.57</v>
      </c>
      <c r="S26" s="489"/>
      <c r="T26" s="489">
        <v>29760.57</v>
      </c>
      <c r="U26" s="489"/>
      <c r="W26" s="489">
        <v>29760.57</v>
      </c>
      <c r="X26" s="489"/>
      <c r="Y26" s="489"/>
      <c r="Z26" s="489"/>
      <c r="AA26" s="489"/>
      <c r="AB26" s="489"/>
      <c r="AC26" s="489">
        <v>0</v>
      </c>
      <c r="AD26" s="489"/>
      <c r="AE26" s="489"/>
      <c r="AF26" s="489"/>
      <c r="AG26" s="489"/>
    </row>
    <row r="27" spans="2:33" ht="14.25" customHeight="1">
      <c r="B27" s="488" t="s">
        <v>55</v>
      </c>
      <c r="C27" s="488"/>
      <c r="D27" s="488"/>
      <c r="E27" s="488" t="s">
        <v>663</v>
      </c>
      <c r="F27" s="488"/>
      <c r="G27" s="488"/>
      <c r="H27" s="488"/>
      <c r="I27" s="488"/>
      <c r="J27" s="488"/>
      <c r="K27" s="488"/>
      <c r="L27" s="488"/>
      <c r="M27" s="488"/>
      <c r="N27" s="365">
        <v>0</v>
      </c>
      <c r="O27" s="365">
        <v>29760.57</v>
      </c>
      <c r="P27" s="365">
        <v>29760.57</v>
      </c>
      <c r="Q27" s="365">
        <v>29760.57</v>
      </c>
      <c r="R27" s="489">
        <v>29760.57</v>
      </c>
      <c r="S27" s="489"/>
      <c r="T27" s="489">
        <v>29760.57</v>
      </c>
      <c r="U27" s="489"/>
      <c r="W27" s="489">
        <v>29760.57</v>
      </c>
      <c r="X27" s="489"/>
      <c r="Y27" s="489"/>
      <c r="Z27" s="489"/>
      <c r="AA27" s="489"/>
      <c r="AB27" s="489"/>
      <c r="AC27" s="489">
        <v>0</v>
      </c>
      <c r="AD27" s="489"/>
      <c r="AE27" s="489"/>
      <c r="AF27" s="489"/>
      <c r="AG27" s="489"/>
    </row>
    <row r="28" spans="2:33" ht="14.25" customHeight="1">
      <c r="B28" s="488" t="s">
        <v>61</v>
      </c>
      <c r="C28" s="488"/>
      <c r="D28" s="488"/>
      <c r="E28" s="488" t="s">
        <v>666</v>
      </c>
      <c r="F28" s="488"/>
      <c r="G28" s="488"/>
      <c r="H28" s="488"/>
      <c r="I28" s="488"/>
      <c r="J28" s="488"/>
      <c r="K28" s="488"/>
      <c r="L28" s="488"/>
      <c r="M28" s="488"/>
      <c r="N28" s="365">
        <v>15000</v>
      </c>
      <c r="O28" s="365">
        <v>2905.05</v>
      </c>
      <c r="P28" s="365">
        <v>17905.05</v>
      </c>
      <c r="Q28" s="365">
        <v>17905.05</v>
      </c>
      <c r="R28" s="489">
        <v>17905.05</v>
      </c>
      <c r="S28" s="489"/>
      <c r="T28" s="489">
        <v>17905.05</v>
      </c>
      <c r="U28" s="489"/>
      <c r="W28" s="489">
        <v>17905.05</v>
      </c>
      <c r="X28" s="489"/>
      <c r="Y28" s="489"/>
      <c r="Z28" s="489"/>
      <c r="AA28" s="489"/>
      <c r="AB28" s="489"/>
      <c r="AC28" s="489">
        <v>0</v>
      </c>
      <c r="AD28" s="489"/>
      <c r="AE28" s="489"/>
      <c r="AF28" s="489"/>
      <c r="AG28" s="489"/>
    </row>
    <row r="29" spans="2:33" ht="14.25" customHeight="1">
      <c r="B29" s="488" t="s">
        <v>63</v>
      </c>
      <c r="C29" s="488"/>
      <c r="D29" s="488"/>
      <c r="E29" s="488" t="s">
        <v>667</v>
      </c>
      <c r="F29" s="488"/>
      <c r="G29" s="488"/>
      <c r="H29" s="488"/>
      <c r="I29" s="488"/>
      <c r="J29" s="488"/>
      <c r="K29" s="488"/>
      <c r="L29" s="488"/>
      <c r="M29" s="488"/>
      <c r="N29" s="365">
        <v>15000</v>
      </c>
      <c r="O29" s="365">
        <v>2905.05</v>
      </c>
      <c r="P29" s="365">
        <v>17905.05</v>
      </c>
      <c r="Q29" s="365">
        <v>17905.05</v>
      </c>
      <c r="R29" s="489">
        <v>17905.05</v>
      </c>
      <c r="S29" s="489"/>
      <c r="T29" s="489">
        <v>17905.05</v>
      </c>
      <c r="U29" s="489"/>
      <c r="W29" s="489">
        <v>17905.05</v>
      </c>
      <c r="X29" s="489"/>
      <c r="Y29" s="489"/>
      <c r="Z29" s="489"/>
      <c r="AA29" s="489"/>
      <c r="AB29" s="489"/>
      <c r="AC29" s="489">
        <v>0</v>
      </c>
      <c r="AD29" s="489"/>
      <c r="AE29" s="489"/>
      <c r="AF29" s="489"/>
      <c r="AG29" s="489"/>
    </row>
    <row r="30" spans="2:33" ht="14.25" customHeight="1">
      <c r="B30" s="490" t="s">
        <v>71</v>
      </c>
      <c r="C30" s="490"/>
      <c r="D30" s="490"/>
      <c r="E30" s="490" t="s">
        <v>72</v>
      </c>
      <c r="F30" s="490"/>
      <c r="G30" s="490"/>
      <c r="H30" s="490"/>
      <c r="I30" s="490"/>
      <c r="J30" s="490"/>
      <c r="K30" s="490"/>
      <c r="L30" s="490"/>
      <c r="M30" s="490"/>
      <c r="N30" s="364">
        <v>1500</v>
      </c>
      <c r="O30" s="364">
        <v>50881.22</v>
      </c>
      <c r="P30" s="364">
        <v>52381.22</v>
      </c>
      <c r="Q30" s="364">
        <v>52381.22</v>
      </c>
      <c r="R30" s="491">
        <v>52381.22</v>
      </c>
      <c r="S30" s="491"/>
      <c r="T30" s="491">
        <v>52381.22</v>
      </c>
      <c r="U30" s="491"/>
      <c r="W30" s="491">
        <v>52381.22</v>
      </c>
      <c r="X30" s="491"/>
      <c r="Y30" s="491"/>
      <c r="Z30" s="491"/>
      <c r="AA30" s="491"/>
      <c r="AB30" s="491"/>
      <c r="AC30" s="491">
        <v>0</v>
      </c>
      <c r="AD30" s="491"/>
      <c r="AE30" s="491"/>
      <c r="AF30" s="491"/>
      <c r="AG30" s="491"/>
    </row>
    <row r="31" spans="2:33" ht="14.25" customHeight="1">
      <c r="B31" s="488" t="s">
        <v>73</v>
      </c>
      <c r="C31" s="488"/>
      <c r="D31" s="488"/>
      <c r="E31" s="488" t="s">
        <v>670</v>
      </c>
      <c r="F31" s="488"/>
      <c r="G31" s="488"/>
      <c r="H31" s="488"/>
      <c r="I31" s="488"/>
      <c r="J31" s="488"/>
      <c r="K31" s="488"/>
      <c r="L31" s="488"/>
      <c r="M31" s="488"/>
      <c r="N31" s="365">
        <v>1500</v>
      </c>
      <c r="O31" s="365">
        <v>50881.22</v>
      </c>
      <c r="P31" s="365">
        <v>52381.22</v>
      </c>
      <c r="Q31" s="365">
        <v>52381.22</v>
      </c>
      <c r="R31" s="489">
        <v>52381.22</v>
      </c>
      <c r="S31" s="489"/>
      <c r="T31" s="489">
        <v>52381.22</v>
      </c>
      <c r="U31" s="489"/>
      <c r="W31" s="489">
        <v>52381.22</v>
      </c>
      <c r="X31" s="489"/>
      <c r="Y31" s="489"/>
      <c r="Z31" s="489"/>
      <c r="AA31" s="489"/>
      <c r="AB31" s="489"/>
      <c r="AC31" s="489">
        <v>0</v>
      </c>
      <c r="AD31" s="489"/>
      <c r="AE31" s="489"/>
      <c r="AF31" s="489"/>
      <c r="AG31" s="489"/>
    </row>
    <row r="32" spans="2:33" ht="14.25" customHeight="1">
      <c r="B32" s="488" t="s">
        <v>75</v>
      </c>
      <c r="C32" s="488"/>
      <c r="D32" s="488"/>
      <c r="E32" s="488" t="s">
        <v>671</v>
      </c>
      <c r="F32" s="488"/>
      <c r="G32" s="488"/>
      <c r="H32" s="488"/>
      <c r="I32" s="488"/>
      <c r="J32" s="488"/>
      <c r="K32" s="488"/>
      <c r="L32" s="488"/>
      <c r="M32" s="488"/>
      <c r="N32" s="365">
        <v>1500</v>
      </c>
      <c r="O32" s="365">
        <v>50881.22</v>
      </c>
      <c r="P32" s="365">
        <v>52381.22</v>
      </c>
      <c r="Q32" s="365">
        <v>52381.22</v>
      </c>
      <c r="R32" s="489">
        <v>52381.22</v>
      </c>
      <c r="S32" s="489"/>
      <c r="T32" s="489">
        <v>52381.22</v>
      </c>
      <c r="U32" s="489"/>
      <c r="W32" s="489">
        <v>52381.22</v>
      </c>
      <c r="X32" s="489"/>
      <c r="Y32" s="489"/>
      <c r="Z32" s="489"/>
      <c r="AA32" s="489"/>
      <c r="AB32" s="489"/>
      <c r="AC32" s="489">
        <v>0</v>
      </c>
      <c r="AD32" s="489"/>
      <c r="AE32" s="489"/>
      <c r="AF32" s="489"/>
      <c r="AG32" s="489"/>
    </row>
    <row r="33" spans="1:34" ht="14.25" customHeight="1">
      <c r="B33" s="490" t="s">
        <v>81</v>
      </c>
      <c r="C33" s="490"/>
      <c r="D33" s="490"/>
      <c r="E33" s="490" t="s">
        <v>82</v>
      </c>
      <c r="F33" s="490"/>
      <c r="G33" s="490"/>
      <c r="H33" s="490"/>
      <c r="I33" s="490"/>
      <c r="J33" s="490"/>
      <c r="K33" s="490"/>
      <c r="L33" s="490"/>
      <c r="M33" s="490"/>
      <c r="N33" s="364">
        <v>268100</v>
      </c>
      <c r="O33" s="367">
        <v>-190657.64</v>
      </c>
      <c r="P33" s="364">
        <v>77442.36</v>
      </c>
      <c r="Q33" s="364">
        <v>77442.36</v>
      </c>
      <c r="R33" s="491">
        <v>77442.36</v>
      </c>
      <c r="S33" s="491"/>
      <c r="T33" s="491">
        <v>77442.36</v>
      </c>
      <c r="U33" s="491"/>
      <c r="W33" s="491">
        <v>77442.36</v>
      </c>
      <c r="X33" s="491"/>
      <c r="Y33" s="491"/>
      <c r="Z33" s="491"/>
      <c r="AA33" s="491"/>
      <c r="AB33" s="491"/>
      <c r="AC33" s="491">
        <v>0</v>
      </c>
      <c r="AD33" s="491"/>
      <c r="AE33" s="491"/>
      <c r="AF33" s="491"/>
      <c r="AG33" s="491"/>
    </row>
    <row r="34" spans="1:34" ht="14.25" customHeight="1">
      <c r="B34" s="488" t="s">
        <v>83</v>
      </c>
      <c r="C34" s="488"/>
      <c r="D34" s="488"/>
      <c r="E34" s="488" t="s">
        <v>672</v>
      </c>
      <c r="F34" s="488"/>
      <c r="G34" s="488"/>
      <c r="H34" s="488"/>
      <c r="I34" s="488"/>
      <c r="J34" s="488"/>
      <c r="K34" s="488"/>
      <c r="L34" s="488"/>
      <c r="M34" s="488"/>
      <c r="N34" s="365">
        <v>16000</v>
      </c>
      <c r="O34" s="368">
        <v>-16000</v>
      </c>
      <c r="P34" s="365">
        <v>0</v>
      </c>
      <c r="Q34" s="365">
        <v>0</v>
      </c>
      <c r="R34" s="489">
        <v>0</v>
      </c>
      <c r="S34" s="489"/>
      <c r="T34" s="489">
        <v>0</v>
      </c>
      <c r="U34" s="489"/>
      <c r="W34" s="489">
        <v>0</v>
      </c>
      <c r="X34" s="489"/>
      <c r="Y34" s="489"/>
      <c r="Z34" s="489"/>
      <c r="AA34" s="489"/>
      <c r="AB34" s="489"/>
      <c r="AC34" s="489">
        <v>0</v>
      </c>
      <c r="AD34" s="489"/>
      <c r="AE34" s="489"/>
      <c r="AF34" s="489"/>
      <c r="AG34" s="489"/>
    </row>
    <row r="35" spans="1:34" ht="14.25" customHeight="1">
      <c r="B35" s="488" t="s">
        <v>85</v>
      </c>
      <c r="C35" s="488"/>
      <c r="D35" s="488"/>
      <c r="E35" s="488" t="s">
        <v>673</v>
      </c>
      <c r="F35" s="488"/>
      <c r="G35" s="488"/>
      <c r="H35" s="488"/>
      <c r="I35" s="488"/>
      <c r="J35" s="488"/>
      <c r="K35" s="488"/>
      <c r="L35" s="488"/>
      <c r="M35" s="488"/>
      <c r="N35" s="365">
        <v>16000</v>
      </c>
      <c r="O35" s="368">
        <v>-16000</v>
      </c>
      <c r="P35" s="365">
        <v>0</v>
      </c>
      <c r="Q35" s="365">
        <v>0</v>
      </c>
      <c r="R35" s="489">
        <v>0</v>
      </c>
      <c r="S35" s="489"/>
      <c r="T35" s="489">
        <v>0</v>
      </c>
      <c r="U35" s="489"/>
      <c r="W35" s="489">
        <v>0</v>
      </c>
      <c r="X35" s="489"/>
      <c r="Y35" s="489"/>
      <c r="Z35" s="489"/>
      <c r="AA35" s="489"/>
      <c r="AB35" s="489"/>
      <c r="AC35" s="489">
        <v>0</v>
      </c>
      <c r="AD35" s="489"/>
      <c r="AE35" s="489"/>
      <c r="AF35" s="489"/>
      <c r="AG35" s="489"/>
    </row>
    <row r="36" spans="1:34" ht="14.25" customHeight="1">
      <c r="B36" s="488" t="s">
        <v>90</v>
      </c>
      <c r="C36" s="488"/>
      <c r="D36" s="488"/>
      <c r="E36" s="488" t="s">
        <v>675</v>
      </c>
      <c r="F36" s="488"/>
      <c r="G36" s="488"/>
      <c r="H36" s="488"/>
      <c r="I36" s="488"/>
      <c r="J36" s="488"/>
      <c r="K36" s="488"/>
      <c r="L36" s="488"/>
      <c r="M36" s="488"/>
      <c r="N36" s="365">
        <v>202100</v>
      </c>
      <c r="O36" s="368">
        <v>-162100</v>
      </c>
      <c r="P36" s="365">
        <v>40000</v>
      </c>
      <c r="Q36" s="365">
        <v>40000</v>
      </c>
      <c r="R36" s="489">
        <v>40000</v>
      </c>
      <c r="S36" s="489"/>
      <c r="T36" s="489">
        <v>40000</v>
      </c>
      <c r="U36" s="489"/>
      <c r="W36" s="489">
        <v>40000</v>
      </c>
      <c r="X36" s="489"/>
      <c r="Y36" s="489"/>
      <c r="Z36" s="489"/>
      <c r="AA36" s="489"/>
      <c r="AB36" s="489"/>
      <c r="AC36" s="489">
        <v>0</v>
      </c>
      <c r="AD36" s="489"/>
      <c r="AE36" s="489"/>
      <c r="AF36" s="489"/>
      <c r="AG36" s="489"/>
    </row>
    <row r="37" spans="1:34" ht="14.25" customHeight="1">
      <c r="B37" s="488" t="s">
        <v>92</v>
      </c>
      <c r="C37" s="488"/>
      <c r="D37" s="488"/>
      <c r="E37" s="488" t="s">
        <v>676</v>
      </c>
      <c r="F37" s="488"/>
      <c r="G37" s="488"/>
      <c r="H37" s="488"/>
      <c r="I37" s="488"/>
      <c r="J37" s="488"/>
      <c r="K37" s="488"/>
      <c r="L37" s="488"/>
      <c r="M37" s="488"/>
      <c r="N37" s="365">
        <v>202100</v>
      </c>
      <c r="O37" s="368">
        <v>-162100</v>
      </c>
      <c r="P37" s="365">
        <v>40000</v>
      </c>
      <c r="Q37" s="365">
        <v>40000</v>
      </c>
      <c r="R37" s="489">
        <v>40000</v>
      </c>
      <c r="S37" s="489"/>
      <c r="T37" s="489">
        <v>40000</v>
      </c>
      <c r="U37" s="489"/>
      <c r="W37" s="489">
        <v>40000</v>
      </c>
      <c r="X37" s="489"/>
      <c r="Y37" s="489"/>
      <c r="Z37" s="489"/>
      <c r="AA37" s="489"/>
      <c r="AB37" s="489"/>
      <c r="AC37" s="489">
        <v>0</v>
      </c>
      <c r="AD37" s="489"/>
      <c r="AE37" s="489"/>
      <c r="AF37" s="489"/>
      <c r="AG37" s="489"/>
    </row>
    <row r="38" spans="1:34" ht="14.25" customHeight="1">
      <c r="B38" s="488" t="s">
        <v>96</v>
      </c>
      <c r="C38" s="488"/>
      <c r="D38" s="488"/>
      <c r="E38" s="488" t="s">
        <v>677</v>
      </c>
      <c r="F38" s="488"/>
      <c r="G38" s="488"/>
      <c r="H38" s="488"/>
      <c r="I38" s="488"/>
      <c r="J38" s="488"/>
      <c r="K38" s="488"/>
      <c r="L38" s="488"/>
      <c r="M38" s="488"/>
      <c r="N38" s="365">
        <v>45000</v>
      </c>
      <c r="O38" s="368">
        <v>-41475</v>
      </c>
      <c r="P38" s="365">
        <v>3525</v>
      </c>
      <c r="Q38" s="365">
        <v>3525</v>
      </c>
      <c r="R38" s="489">
        <v>3525</v>
      </c>
      <c r="S38" s="489"/>
      <c r="T38" s="489">
        <v>3525</v>
      </c>
      <c r="U38" s="489"/>
      <c r="W38" s="489">
        <v>3525</v>
      </c>
      <c r="X38" s="489"/>
      <c r="Y38" s="489"/>
      <c r="Z38" s="489"/>
      <c r="AA38" s="489"/>
      <c r="AB38" s="489"/>
      <c r="AC38" s="489">
        <v>0</v>
      </c>
      <c r="AD38" s="489"/>
      <c r="AE38" s="489"/>
      <c r="AF38" s="489"/>
      <c r="AG38" s="489"/>
    </row>
    <row r="39" spans="1:34" ht="14.25" customHeight="1">
      <c r="B39" s="488" t="s">
        <v>98</v>
      </c>
      <c r="C39" s="488"/>
      <c r="D39" s="488"/>
      <c r="E39" s="488" t="s">
        <v>678</v>
      </c>
      <c r="F39" s="488"/>
      <c r="G39" s="488"/>
      <c r="H39" s="488"/>
      <c r="I39" s="488"/>
      <c r="J39" s="488"/>
      <c r="K39" s="488"/>
      <c r="L39" s="488"/>
      <c r="M39" s="488"/>
      <c r="N39" s="365">
        <v>45000</v>
      </c>
      <c r="O39" s="368">
        <v>-45000</v>
      </c>
      <c r="P39" s="365">
        <v>0</v>
      </c>
      <c r="Q39" s="365">
        <v>0</v>
      </c>
      <c r="R39" s="489">
        <v>0</v>
      </c>
      <c r="S39" s="489"/>
      <c r="T39" s="489">
        <v>0</v>
      </c>
      <c r="U39" s="489"/>
      <c r="W39" s="489">
        <v>0</v>
      </c>
      <c r="X39" s="489"/>
      <c r="Y39" s="489"/>
      <c r="Z39" s="489"/>
      <c r="AA39" s="489"/>
      <c r="AB39" s="489"/>
      <c r="AC39" s="489">
        <v>0</v>
      </c>
      <c r="AD39" s="489"/>
      <c r="AE39" s="489"/>
      <c r="AF39" s="489"/>
      <c r="AG39" s="489"/>
    </row>
    <row r="40" spans="1:34" ht="14.25" customHeight="1">
      <c r="B40" s="488" t="s">
        <v>435</v>
      </c>
      <c r="C40" s="488"/>
      <c r="D40" s="488"/>
      <c r="E40" s="488" t="s">
        <v>679</v>
      </c>
      <c r="F40" s="488"/>
      <c r="G40" s="488"/>
      <c r="H40" s="488"/>
      <c r="I40" s="488"/>
      <c r="J40" s="488"/>
      <c r="K40" s="488"/>
      <c r="L40" s="488"/>
      <c r="M40" s="488"/>
      <c r="N40" s="365">
        <v>0</v>
      </c>
      <c r="O40" s="365">
        <v>3525</v>
      </c>
      <c r="P40" s="365">
        <v>3525</v>
      </c>
      <c r="Q40" s="365">
        <v>3525</v>
      </c>
      <c r="R40" s="489">
        <v>3525</v>
      </c>
      <c r="S40" s="489"/>
      <c r="T40" s="489">
        <v>3525</v>
      </c>
      <c r="U40" s="489"/>
      <c r="W40" s="489">
        <v>3525</v>
      </c>
      <c r="X40" s="489"/>
      <c r="Y40" s="489"/>
      <c r="Z40" s="489"/>
      <c r="AA40" s="489"/>
      <c r="AB40" s="489"/>
      <c r="AC40" s="489">
        <v>0</v>
      </c>
      <c r="AD40" s="489"/>
      <c r="AE40" s="489"/>
      <c r="AF40" s="489"/>
      <c r="AG40" s="489"/>
    </row>
    <row r="41" spans="1:34" ht="14.25" customHeight="1">
      <c r="B41" s="488" t="s">
        <v>106</v>
      </c>
      <c r="C41" s="488"/>
      <c r="D41" s="488"/>
      <c r="E41" s="488" t="s">
        <v>686</v>
      </c>
      <c r="F41" s="488"/>
      <c r="G41" s="488"/>
      <c r="H41" s="488"/>
      <c r="I41" s="488"/>
      <c r="J41" s="488"/>
      <c r="K41" s="488"/>
      <c r="L41" s="488"/>
      <c r="M41" s="488"/>
      <c r="N41" s="365">
        <v>5000</v>
      </c>
      <c r="O41" s="365">
        <v>28917.360000000001</v>
      </c>
      <c r="P41" s="365">
        <v>33917.360000000001</v>
      </c>
      <c r="Q41" s="365">
        <v>33917.360000000001</v>
      </c>
      <c r="R41" s="489">
        <v>33917.360000000001</v>
      </c>
      <c r="S41" s="489"/>
      <c r="T41" s="489">
        <v>33917.360000000001</v>
      </c>
      <c r="U41" s="489"/>
      <c r="W41" s="489">
        <v>33917.360000000001</v>
      </c>
      <c r="X41" s="489"/>
      <c r="Y41" s="489"/>
      <c r="Z41" s="489"/>
      <c r="AA41" s="489"/>
      <c r="AB41" s="489"/>
      <c r="AC41" s="489">
        <v>0</v>
      </c>
      <c r="AD41" s="489"/>
      <c r="AE41" s="489"/>
      <c r="AF41" s="489"/>
      <c r="AG41" s="489"/>
    </row>
    <row r="42" spans="1:34" ht="11.65" customHeight="1"/>
    <row r="43" spans="1:34" ht="14.1" customHeight="1">
      <c r="AC43" s="464" t="s">
        <v>662</v>
      </c>
      <c r="AD43" s="464"/>
      <c r="AE43" s="464"/>
      <c r="AF43" s="464"/>
      <c r="AG43" s="464"/>
      <c r="AH43" s="464"/>
    </row>
    <row r="44" spans="1:34" ht="7.15" customHeight="1">
      <c r="D44" s="482" t="s">
        <v>511</v>
      </c>
      <c r="E44" s="482"/>
      <c r="F44" s="482"/>
      <c r="G44" s="482"/>
      <c r="H44" s="482"/>
      <c r="I44" s="482"/>
      <c r="J44" s="482"/>
      <c r="K44" s="482"/>
      <c r="L44" s="482"/>
      <c r="M44" s="482"/>
      <c r="N44" s="482"/>
      <c r="O44" s="482"/>
      <c r="P44" s="482"/>
      <c r="Q44" s="482"/>
      <c r="R44" s="482"/>
      <c r="S44" s="482"/>
      <c r="T44" s="482"/>
      <c r="U44" s="482"/>
      <c r="V44" s="482"/>
      <c r="W44" s="482"/>
      <c r="X44" s="482"/>
      <c r="Y44" s="482"/>
      <c r="Z44" s="482"/>
      <c r="AA44" s="482"/>
      <c r="AB44" s="482"/>
    </row>
    <row r="45" spans="1:34" ht="9.6" customHeight="1">
      <c r="A45" s="483"/>
      <c r="B45" s="483"/>
      <c r="C45" s="483"/>
      <c r="D45" s="483"/>
      <c r="E45" s="483"/>
      <c r="F45" s="483"/>
      <c r="G45" s="483"/>
      <c r="H45" s="483"/>
      <c r="I45" s="483"/>
      <c r="J45" s="483"/>
      <c r="K45" s="482"/>
      <c r="L45" s="482"/>
      <c r="M45" s="482"/>
      <c r="N45" s="482"/>
      <c r="O45" s="482"/>
      <c r="P45" s="482"/>
      <c r="Q45" s="482"/>
      <c r="R45" s="482"/>
      <c r="S45" s="482"/>
      <c r="T45" s="482"/>
      <c r="U45" s="482"/>
      <c r="V45" s="482"/>
      <c r="W45" s="482"/>
      <c r="X45" s="482"/>
      <c r="Y45" s="482"/>
      <c r="Z45" s="482"/>
      <c r="AA45" s="482"/>
      <c r="AB45" s="482"/>
    </row>
    <row r="46" spans="1:34" ht="13.35" customHeight="1">
      <c r="A46" s="483"/>
      <c r="B46" s="483"/>
      <c r="C46" s="483"/>
      <c r="D46" s="483"/>
      <c r="E46" s="483"/>
      <c r="F46" s="483"/>
      <c r="G46" s="483"/>
      <c r="H46" s="483"/>
      <c r="I46" s="483"/>
      <c r="J46" s="483"/>
      <c r="K46" s="484" t="s">
        <v>615</v>
      </c>
      <c r="L46" s="484"/>
      <c r="M46" s="484"/>
      <c r="N46" s="484"/>
      <c r="O46" s="484"/>
      <c r="P46" s="484"/>
      <c r="Q46" s="484"/>
      <c r="R46" s="484"/>
      <c r="S46" s="484"/>
      <c r="T46" s="484"/>
      <c r="U46" s="484"/>
      <c r="V46" s="484"/>
      <c r="W46" s="484"/>
      <c r="X46" s="484"/>
      <c r="Y46" s="484"/>
    </row>
    <row r="47" spans="1:34" ht="5.25" customHeight="1">
      <c r="A47" s="483"/>
      <c r="B47" s="483"/>
      <c r="C47" s="483"/>
      <c r="D47" s="483"/>
      <c r="E47" s="483"/>
      <c r="F47" s="483"/>
      <c r="G47" s="483"/>
      <c r="H47" s="483"/>
      <c r="I47" s="483"/>
      <c r="J47" s="483"/>
      <c r="K47" s="477" t="s">
        <v>811</v>
      </c>
      <c r="L47" s="477"/>
      <c r="M47" s="477"/>
      <c r="N47" s="477"/>
      <c r="O47" s="477"/>
      <c r="P47" s="477"/>
      <c r="Q47" s="477"/>
      <c r="R47" s="477"/>
      <c r="S47" s="477"/>
      <c r="T47" s="477"/>
      <c r="U47" s="477"/>
      <c r="V47" s="477"/>
      <c r="W47" s="477"/>
      <c r="X47" s="477"/>
    </row>
    <row r="48" spans="1:34" ht="8.1" customHeight="1">
      <c r="C48" s="476" t="s">
        <v>617</v>
      </c>
      <c r="D48" s="476"/>
      <c r="E48" s="476"/>
      <c r="F48" s="476"/>
      <c r="G48" s="476"/>
      <c r="H48" s="476"/>
      <c r="I48" s="476"/>
      <c r="J48" s="476"/>
      <c r="K48" s="476"/>
      <c r="L48" s="477"/>
      <c r="M48" s="477"/>
      <c r="N48" s="477"/>
      <c r="O48" s="477"/>
      <c r="P48" s="477"/>
      <c r="Q48" s="477"/>
      <c r="R48" s="477"/>
      <c r="S48" s="477"/>
      <c r="T48" s="477"/>
      <c r="U48" s="478" t="s">
        <v>618</v>
      </c>
      <c r="V48" s="478"/>
      <c r="W48" s="478"/>
      <c r="X48" s="478"/>
      <c r="Y48" s="478"/>
      <c r="Z48" s="478"/>
      <c r="AA48" s="479" t="s">
        <v>619</v>
      </c>
      <c r="AB48" s="479"/>
      <c r="AC48" s="479"/>
      <c r="AD48" s="479"/>
      <c r="AE48" s="479"/>
    </row>
    <row r="49" spans="1:33" ht="6" customHeight="1">
      <c r="C49" s="476"/>
      <c r="D49" s="476"/>
      <c r="E49" s="476"/>
      <c r="F49" s="476"/>
      <c r="G49" s="476"/>
      <c r="H49" s="476"/>
      <c r="I49" s="476"/>
      <c r="J49" s="476"/>
      <c r="K49" s="476"/>
      <c r="L49" s="480"/>
      <c r="M49" s="480"/>
      <c r="N49" s="480"/>
      <c r="O49" s="480"/>
      <c r="P49" s="480"/>
      <c r="Q49" s="480"/>
      <c r="R49" s="480"/>
      <c r="S49" s="480"/>
      <c r="T49" s="480"/>
      <c r="U49" s="478"/>
      <c r="V49" s="478"/>
      <c r="W49" s="478"/>
      <c r="X49" s="478"/>
      <c r="Y49" s="478"/>
      <c r="Z49" s="478"/>
      <c r="AA49" s="479"/>
      <c r="AB49" s="479"/>
      <c r="AC49" s="479"/>
      <c r="AD49" s="479"/>
      <c r="AE49" s="479"/>
    </row>
    <row r="50" spans="1:33" ht="7.35" customHeight="1">
      <c r="C50" s="476" t="s">
        <v>812</v>
      </c>
      <c r="D50" s="476"/>
      <c r="E50" s="476"/>
      <c r="F50" s="476"/>
      <c r="G50" s="476"/>
      <c r="H50" s="481"/>
      <c r="I50" s="481"/>
      <c r="J50" s="481"/>
      <c r="K50" s="481"/>
      <c r="L50" s="481"/>
      <c r="M50" s="481"/>
      <c r="N50" s="481"/>
      <c r="O50" s="481"/>
      <c r="P50" s="481"/>
      <c r="Q50" s="481"/>
      <c r="R50" s="481"/>
      <c r="S50" s="481"/>
      <c r="T50" s="481"/>
      <c r="U50" s="481"/>
      <c r="V50" s="481"/>
      <c r="W50" s="481"/>
      <c r="X50" s="481"/>
      <c r="Y50" s="478"/>
      <c r="Z50" s="478"/>
      <c r="AA50" s="478" t="s">
        <v>813</v>
      </c>
      <c r="AB50" s="478"/>
      <c r="AC50" s="478"/>
    </row>
    <row r="51" spans="1:33" ht="6.75" customHeight="1">
      <c r="H51" s="481"/>
      <c r="I51" s="481"/>
      <c r="J51" s="481"/>
      <c r="K51" s="481"/>
      <c r="L51" s="481"/>
      <c r="M51" s="481"/>
      <c r="N51" s="481"/>
      <c r="O51" s="481"/>
      <c r="P51" s="481"/>
      <c r="Q51" s="481"/>
      <c r="R51" s="481"/>
      <c r="S51" s="481"/>
      <c r="T51" s="481"/>
      <c r="U51" s="481"/>
      <c r="V51" s="481"/>
      <c r="W51" s="481"/>
      <c r="X51" s="481"/>
      <c r="Y51" s="478"/>
      <c r="Z51" s="478"/>
      <c r="AA51" s="478"/>
      <c r="AB51" s="478"/>
      <c r="AC51" s="478"/>
    </row>
    <row r="52" spans="1:33" ht="29.45" customHeight="1">
      <c r="A52" s="474" t="s">
        <v>496</v>
      </c>
      <c r="B52" s="474"/>
      <c r="C52" s="474"/>
      <c r="D52" s="474"/>
      <c r="E52" s="474"/>
      <c r="F52" s="474"/>
      <c r="G52" s="474"/>
      <c r="H52" s="474"/>
      <c r="I52" s="474"/>
      <c r="J52" s="474"/>
      <c r="K52" s="474"/>
      <c r="L52" s="474"/>
      <c r="N52" s="354" t="s">
        <v>814</v>
      </c>
      <c r="O52" s="355" t="s">
        <v>815</v>
      </c>
      <c r="P52" s="354" t="s">
        <v>624</v>
      </c>
      <c r="Q52" s="475" t="s">
        <v>625</v>
      </c>
      <c r="R52" s="475"/>
      <c r="S52" s="354" t="s">
        <v>626</v>
      </c>
      <c r="T52" s="475" t="s">
        <v>627</v>
      </c>
      <c r="U52" s="475"/>
      <c r="V52" s="475" t="s">
        <v>816</v>
      </c>
      <c r="W52" s="475"/>
      <c r="X52" s="475"/>
      <c r="Y52" s="475"/>
      <c r="Z52" s="475"/>
      <c r="AA52" s="475"/>
      <c r="AB52" s="475" t="s">
        <v>516</v>
      </c>
      <c r="AC52" s="475"/>
      <c r="AD52" s="475"/>
      <c r="AE52" s="475"/>
      <c r="AF52" s="475"/>
    </row>
    <row r="53" spans="1:33" ht="9" customHeight="1"/>
    <row r="54" spans="1:33" ht="11.25" customHeight="1">
      <c r="B54" s="488" t="s">
        <v>108</v>
      </c>
      <c r="C54" s="488"/>
      <c r="D54" s="488"/>
      <c r="E54" s="488" t="s">
        <v>687</v>
      </c>
      <c r="F54" s="488"/>
      <c r="G54" s="488"/>
      <c r="H54" s="488"/>
      <c r="I54" s="488"/>
      <c r="J54" s="488"/>
      <c r="K54" s="488"/>
      <c r="L54" s="488"/>
      <c r="M54" s="488"/>
      <c r="N54" s="365">
        <v>5000</v>
      </c>
      <c r="O54" s="365">
        <v>28917.360000000001</v>
      </c>
      <c r="P54" s="365">
        <v>33917.360000000001</v>
      </c>
      <c r="Q54" s="365">
        <v>33917.360000000001</v>
      </c>
      <c r="R54" s="489">
        <v>33917.360000000001</v>
      </c>
      <c r="S54" s="489"/>
      <c r="T54" s="489">
        <v>33917.360000000001</v>
      </c>
      <c r="U54" s="489"/>
      <c r="W54" s="489">
        <v>33917.360000000001</v>
      </c>
      <c r="X54" s="489"/>
      <c r="Y54" s="489"/>
      <c r="Z54" s="489"/>
      <c r="AA54" s="489"/>
      <c r="AB54" s="489"/>
      <c r="AC54" s="489">
        <v>0</v>
      </c>
      <c r="AD54" s="489"/>
      <c r="AE54" s="489"/>
      <c r="AF54" s="489"/>
      <c r="AG54" s="489"/>
    </row>
    <row r="55" spans="1:33" ht="14.25" customHeight="1">
      <c r="B55" s="490" t="s">
        <v>110</v>
      </c>
      <c r="C55" s="490"/>
      <c r="D55" s="490"/>
      <c r="E55" s="490" t="s">
        <v>111</v>
      </c>
      <c r="F55" s="490"/>
      <c r="G55" s="490"/>
      <c r="H55" s="490"/>
      <c r="I55" s="490"/>
      <c r="J55" s="490"/>
      <c r="K55" s="490"/>
      <c r="L55" s="490"/>
      <c r="M55" s="490"/>
      <c r="N55" s="364">
        <v>24000</v>
      </c>
      <c r="O55" s="367">
        <v>-20407.009999999998</v>
      </c>
      <c r="P55" s="364">
        <v>3592.99</v>
      </c>
      <c r="Q55" s="364">
        <v>3592.99</v>
      </c>
      <c r="R55" s="491">
        <v>3592.99</v>
      </c>
      <c r="S55" s="491"/>
      <c r="T55" s="491">
        <v>3592.99</v>
      </c>
      <c r="U55" s="491"/>
      <c r="W55" s="491">
        <v>3592.99</v>
      </c>
      <c r="X55" s="491"/>
      <c r="Y55" s="491"/>
      <c r="Z55" s="491"/>
      <c r="AA55" s="491"/>
      <c r="AB55" s="491"/>
      <c r="AC55" s="491">
        <v>0</v>
      </c>
      <c r="AD55" s="491"/>
      <c r="AE55" s="491"/>
      <c r="AF55" s="491"/>
      <c r="AG55" s="491"/>
    </row>
    <row r="56" spans="1:33" ht="14.25" customHeight="1">
      <c r="B56" s="488" t="s">
        <v>115</v>
      </c>
      <c r="C56" s="488"/>
      <c r="D56" s="488"/>
      <c r="E56" s="488" t="s">
        <v>688</v>
      </c>
      <c r="F56" s="488"/>
      <c r="G56" s="488"/>
      <c r="H56" s="488"/>
      <c r="I56" s="488"/>
      <c r="J56" s="488"/>
      <c r="K56" s="488"/>
      <c r="L56" s="488"/>
      <c r="M56" s="488"/>
      <c r="N56" s="365">
        <v>24000</v>
      </c>
      <c r="O56" s="368">
        <v>-20407.009999999998</v>
      </c>
      <c r="P56" s="365">
        <v>3592.99</v>
      </c>
      <c r="Q56" s="365">
        <v>3592.99</v>
      </c>
      <c r="R56" s="489">
        <v>3592.99</v>
      </c>
      <c r="S56" s="489"/>
      <c r="T56" s="489">
        <v>3592.99</v>
      </c>
      <c r="U56" s="489"/>
      <c r="W56" s="489">
        <v>3592.99</v>
      </c>
      <c r="X56" s="489"/>
      <c r="Y56" s="489"/>
      <c r="Z56" s="489"/>
      <c r="AA56" s="489"/>
      <c r="AB56" s="489"/>
      <c r="AC56" s="489">
        <v>0</v>
      </c>
      <c r="AD56" s="489"/>
      <c r="AE56" s="489"/>
      <c r="AF56" s="489"/>
      <c r="AG56" s="489"/>
    </row>
    <row r="57" spans="1:33" ht="14.25" customHeight="1">
      <c r="B57" s="488" t="s">
        <v>117</v>
      </c>
      <c r="C57" s="488"/>
      <c r="D57" s="488"/>
      <c r="E57" s="488" t="s">
        <v>689</v>
      </c>
      <c r="F57" s="488"/>
      <c r="G57" s="488"/>
      <c r="H57" s="488"/>
      <c r="I57" s="488"/>
      <c r="J57" s="488"/>
      <c r="K57" s="488"/>
      <c r="L57" s="488"/>
      <c r="M57" s="488"/>
      <c r="N57" s="365">
        <v>24000</v>
      </c>
      <c r="O57" s="368">
        <v>-20407.009999999998</v>
      </c>
      <c r="P57" s="365">
        <v>3592.99</v>
      </c>
      <c r="Q57" s="365">
        <v>3592.99</v>
      </c>
      <c r="R57" s="489">
        <v>3592.99</v>
      </c>
      <c r="S57" s="489"/>
      <c r="T57" s="489">
        <v>3592.99</v>
      </c>
      <c r="U57" s="489"/>
      <c r="W57" s="489">
        <v>3592.99</v>
      </c>
      <c r="X57" s="489"/>
      <c r="Y57" s="489"/>
      <c r="Z57" s="489"/>
      <c r="AA57" s="489"/>
      <c r="AB57" s="489"/>
      <c r="AC57" s="489">
        <v>0</v>
      </c>
      <c r="AD57" s="489"/>
      <c r="AE57" s="489"/>
      <c r="AF57" s="489"/>
      <c r="AG57" s="489"/>
    </row>
    <row r="58" spans="1:33" ht="14.25" customHeight="1">
      <c r="B58" s="490" t="s">
        <v>119</v>
      </c>
      <c r="C58" s="490"/>
      <c r="D58" s="490"/>
      <c r="E58" s="490" t="s">
        <v>120</v>
      </c>
      <c r="F58" s="490"/>
      <c r="G58" s="490"/>
      <c r="H58" s="490"/>
      <c r="I58" s="490"/>
      <c r="J58" s="490"/>
      <c r="K58" s="490"/>
      <c r="L58" s="490"/>
      <c r="M58" s="490"/>
      <c r="N58" s="364">
        <v>5000</v>
      </c>
      <c r="O58" s="364">
        <v>115471.13</v>
      </c>
      <c r="P58" s="364">
        <v>120471.13</v>
      </c>
      <c r="Q58" s="364">
        <v>120471.13</v>
      </c>
      <c r="R58" s="491">
        <v>120471.13</v>
      </c>
      <c r="S58" s="491"/>
      <c r="T58" s="491">
        <v>120471.13</v>
      </c>
      <c r="U58" s="491"/>
      <c r="W58" s="491">
        <v>120471.13</v>
      </c>
      <c r="X58" s="491"/>
      <c r="Y58" s="491"/>
      <c r="Z58" s="491"/>
      <c r="AA58" s="491"/>
      <c r="AB58" s="491"/>
      <c r="AC58" s="491">
        <v>0</v>
      </c>
      <c r="AD58" s="491"/>
      <c r="AE58" s="491"/>
      <c r="AF58" s="491"/>
      <c r="AG58" s="491"/>
    </row>
    <row r="59" spans="1:33" ht="14.25" customHeight="1">
      <c r="B59" s="488" t="s">
        <v>121</v>
      </c>
      <c r="C59" s="488"/>
      <c r="D59" s="488"/>
      <c r="E59" s="488" t="s">
        <v>696</v>
      </c>
      <c r="F59" s="488"/>
      <c r="G59" s="488"/>
      <c r="H59" s="488"/>
      <c r="I59" s="488"/>
      <c r="J59" s="488"/>
      <c r="K59" s="488"/>
      <c r="L59" s="488"/>
      <c r="M59" s="488"/>
      <c r="N59" s="365">
        <v>5000</v>
      </c>
      <c r="O59" s="365">
        <v>115471.13</v>
      </c>
      <c r="P59" s="365">
        <v>120471.13</v>
      </c>
      <c r="Q59" s="365">
        <v>120471.13</v>
      </c>
      <c r="R59" s="489">
        <v>120471.13</v>
      </c>
      <c r="S59" s="489"/>
      <c r="T59" s="489">
        <v>120471.13</v>
      </c>
      <c r="U59" s="489"/>
      <c r="W59" s="489">
        <v>120471.13</v>
      </c>
      <c r="X59" s="489"/>
      <c r="Y59" s="489"/>
      <c r="Z59" s="489"/>
      <c r="AA59" s="489"/>
      <c r="AB59" s="489"/>
      <c r="AC59" s="489">
        <v>0</v>
      </c>
      <c r="AD59" s="489"/>
      <c r="AE59" s="489"/>
      <c r="AF59" s="489"/>
      <c r="AG59" s="489"/>
    </row>
    <row r="60" spans="1:33" ht="14.25" customHeight="1">
      <c r="B60" s="488" t="s">
        <v>123</v>
      </c>
      <c r="C60" s="488"/>
      <c r="D60" s="488"/>
      <c r="E60" s="488" t="s">
        <v>696</v>
      </c>
      <c r="F60" s="488"/>
      <c r="G60" s="488"/>
      <c r="H60" s="488"/>
      <c r="I60" s="488"/>
      <c r="J60" s="488"/>
      <c r="K60" s="488"/>
      <c r="L60" s="488"/>
      <c r="M60" s="488"/>
      <c r="N60" s="365">
        <v>5000</v>
      </c>
      <c r="O60" s="365">
        <v>115471.13</v>
      </c>
      <c r="P60" s="365">
        <v>120471.13</v>
      </c>
      <c r="Q60" s="365">
        <v>120471.13</v>
      </c>
      <c r="R60" s="489">
        <v>120471.13</v>
      </c>
      <c r="S60" s="489"/>
      <c r="T60" s="489">
        <v>120471.13</v>
      </c>
      <c r="U60" s="489"/>
      <c r="W60" s="489">
        <v>120471.13</v>
      </c>
      <c r="X60" s="489"/>
      <c r="Y60" s="489"/>
      <c r="Z60" s="489"/>
      <c r="AA60" s="489"/>
      <c r="AB60" s="489"/>
      <c r="AC60" s="489">
        <v>0</v>
      </c>
      <c r="AD60" s="489"/>
      <c r="AE60" s="489"/>
      <c r="AF60" s="489"/>
      <c r="AG60" s="489"/>
    </row>
    <row r="61" spans="1:33" ht="14.25" customHeight="1">
      <c r="B61" s="490" t="s">
        <v>124</v>
      </c>
      <c r="C61" s="490"/>
      <c r="D61" s="490"/>
      <c r="E61" s="490" t="s">
        <v>125</v>
      </c>
      <c r="F61" s="490"/>
      <c r="G61" s="490"/>
      <c r="H61" s="490"/>
      <c r="I61" s="490"/>
      <c r="J61" s="490"/>
      <c r="K61" s="490"/>
      <c r="L61" s="490"/>
      <c r="M61" s="490"/>
      <c r="N61" s="364">
        <v>10000</v>
      </c>
      <c r="O61" s="367">
        <v>-10000</v>
      </c>
      <c r="P61" s="364">
        <v>0</v>
      </c>
      <c r="Q61" s="364">
        <v>0</v>
      </c>
      <c r="R61" s="491">
        <v>0</v>
      </c>
      <c r="S61" s="491"/>
      <c r="T61" s="491">
        <v>0</v>
      </c>
      <c r="U61" s="491"/>
      <c r="W61" s="491">
        <v>0</v>
      </c>
      <c r="X61" s="491"/>
      <c r="Y61" s="491"/>
      <c r="Z61" s="491"/>
      <c r="AA61" s="491"/>
      <c r="AB61" s="491"/>
      <c r="AC61" s="491">
        <v>0</v>
      </c>
      <c r="AD61" s="491"/>
      <c r="AE61" s="491"/>
      <c r="AF61" s="491"/>
      <c r="AG61" s="491"/>
    </row>
    <row r="62" spans="1:33" ht="14.25" customHeight="1">
      <c r="B62" s="488" t="s">
        <v>126</v>
      </c>
      <c r="C62" s="488"/>
      <c r="D62" s="488"/>
      <c r="E62" s="488" t="s">
        <v>698</v>
      </c>
      <c r="F62" s="488"/>
      <c r="G62" s="488"/>
      <c r="H62" s="488"/>
      <c r="I62" s="488"/>
      <c r="J62" s="488"/>
      <c r="K62" s="488"/>
      <c r="L62" s="488"/>
      <c r="M62" s="488"/>
      <c r="N62" s="365">
        <v>10000</v>
      </c>
      <c r="O62" s="368">
        <v>-10000</v>
      </c>
      <c r="P62" s="365">
        <v>0</v>
      </c>
      <c r="Q62" s="365">
        <v>0</v>
      </c>
      <c r="R62" s="489">
        <v>0</v>
      </c>
      <c r="S62" s="489"/>
      <c r="T62" s="489">
        <v>0</v>
      </c>
      <c r="U62" s="489"/>
      <c r="W62" s="489">
        <v>0</v>
      </c>
      <c r="X62" s="489"/>
      <c r="Y62" s="489"/>
      <c r="Z62" s="489"/>
      <c r="AA62" s="489"/>
      <c r="AB62" s="489"/>
      <c r="AC62" s="489">
        <v>0</v>
      </c>
      <c r="AD62" s="489"/>
      <c r="AE62" s="489"/>
      <c r="AF62" s="489"/>
      <c r="AG62" s="489"/>
    </row>
    <row r="63" spans="1:33" ht="14.25" customHeight="1">
      <c r="B63" s="488" t="s">
        <v>128</v>
      </c>
      <c r="C63" s="488"/>
      <c r="D63" s="488"/>
      <c r="E63" s="488" t="s">
        <v>699</v>
      </c>
      <c r="F63" s="488"/>
      <c r="G63" s="488"/>
      <c r="H63" s="488"/>
      <c r="I63" s="488"/>
      <c r="J63" s="488"/>
      <c r="K63" s="488"/>
      <c r="L63" s="488"/>
      <c r="M63" s="488"/>
      <c r="N63" s="365">
        <v>10000</v>
      </c>
      <c r="O63" s="368">
        <v>-10000</v>
      </c>
      <c r="P63" s="365">
        <v>0</v>
      </c>
      <c r="Q63" s="365">
        <v>0</v>
      </c>
      <c r="R63" s="489">
        <v>0</v>
      </c>
      <c r="S63" s="489"/>
      <c r="T63" s="489">
        <v>0</v>
      </c>
      <c r="U63" s="489"/>
      <c r="W63" s="489">
        <v>0</v>
      </c>
      <c r="X63" s="489"/>
      <c r="Y63" s="489"/>
      <c r="Z63" s="489"/>
      <c r="AA63" s="489"/>
      <c r="AB63" s="489"/>
      <c r="AC63" s="489">
        <v>0</v>
      </c>
      <c r="AD63" s="489"/>
      <c r="AE63" s="489"/>
      <c r="AF63" s="489"/>
      <c r="AG63" s="489"/>
    </row>
    <row r="64" spans="1:33" ht="14.25" customHeight="1">
      <c r="B64" s="490" t="s">
        <v>137</v>
      </c>
      <c r="C64" s="490"/>
      <c r="D64" s="490"/>
      <c r="E64" s="490" t="s">
        <v>138</v>
      </c>
      <c r="F64" s="490"/>
      <c r="G64" s="490"/>
      <c r="H64" s="490"/>
      <c r="I64" s="490"/>
      <c r="J64" s="490"/>
      <c r="K64" s="490"/>
      <c r="L64" s="490"/>
      <c r="M64" s="490"/>
      <c r="N64" s="364">
        <v>55000</v>
      </c>
      <c r="O64" s="367">
        <v>-52670</v>
      </c>
      <c r="P64" s="364">
        <v>2330</v>
      </c>
      <c r="Q64" s="364">
        <v>2330</v>
      </c>
      <c r="R64" s="491">
        <v>2330</v>
      </c>
      <c r="S64" s="491"/>
      <c r="T64" s="491">
        <v>2330</v>
      </c>
      <c r="U64" s="491"/>
      <c r="W64" s="491">
        <v>2330</v>
      </c>
      <c r="X64" s="491"/>
      <c r="Y64" s="491"/>
      <c r="Z64" s="491"/>
      <c r="AA64" s="491"/>
      <c r="AB64" s="491"/>
      <c r="AC64" s="491">
        <v>0</v>
      </c>
      <c r="AD64" s="491"/>
      <c r="AE64" s="491"/>
      <c r="AF64" s="491"/>
      <c r="AG64" s="491"/>
    </row>
    <row r="65" spans="2:33" ht="14.25" customHeight="1">
      <c r="B65" s="488" t="s">
        <v>149</v>
      </c>
      <c r="C65" s="488"/>
      <c r="D65" s="488"/>
      <c r="E65" s="488" t="s">
        <v>714</v>
      </c>
      <c r="F65" s="488"/>
      <c r="G65" s="488"/>
      <c r="H65" s="488"/>
      <c r="I65" s="488"/>
      <c r="J65" s="488"/>
      <c r="K65" s="488"/>
      <c r="L65" s="488"/>
      <c r="M65" s="488"/>
      <c r="N65" s="365">
        <v>55000</v>
      </c>
      <c r="O65" s="368">
        <v>-52670</v>
      </c>
      <c r="P65" s="365">
        <v>2330</v>
      </c>
      <c r="Q65" s="365">
        <v>2330</v>
      </c>
      <c r="R65" s="489">
        <v>2330</v>
      </c>
      <c r="S65" s="489"/>
      <c r="T65" s="489">
        <v>2330</v>
      </c>
      <c r="U65" s="489"/>
      <c r="W65" s="489">
        <v>2330</v>
      </c>
      <c r="X65" s="489"/>
      <c r="Y65" s="489"/>
      <c r="Z65" s="489"/>
      <c r="AA65" s="489"/>
      <c r="AB65" s="489"/>
      <c r="AC65" s="489">
        <v>0</v>
      </c>
      <c r="AD65" s="489"/>
      <c r="AE65" s="489"/>
      <c r="AF65" s="489"/>
      <c r="AG65" s="489"/>
    </row>
    <row r="66" spans="2:33" ht="14.25" customHeight="1">
      <c r="B66" s="488" t="s">
        <v>151</v>
      </c>
      <c r="C66" s="488"/>
      <c r="D66" s="488"/>
      <c r="E66" s="488" t="s">
        <v>715</v>
      </c>
      <c r="F66" s="488"/>
      <c r="G66" s="488"/>
      <c r="H66" s="488"/>
      <c r="I66" s="488"/>
      <c r="J66" s="488"/>
      <c r="K66" s="488"/>
      <c r="L66" s="488"/>
      <c r="M66" s="488"/>
      <c r="N66" s="365">
        <v>55000</v>
      </c>
      <c r="O66" s="368">
        <v>-52670</v>
      </c>
      <c r="P66" s="365">
        <v>2330</v>
      </c>
      <c r="Q66" s="365">
        <v>2330</v>
      </c>
      <c r="R66" s="489">
        <v>2330</v>
      </c>
      <c r="S66" s="489"/>
      <c r="T66" s="489">
        <v>2330</v>
      </c>
      <c r="U66" s="489"/>
      <c r="W66" s="489">
        <v>2330</v>
      </c>
      <c r="X66" s="489"/>
      <c r="Y66" s="489"/>
      <c r="Z66" s="489"/>
      <c r="AA66" s="489"/>
      <c r="AB66" s="489"/>
      <c r="AC66" s="489">
        <v>0</v>
      </c>
      <c r="AD66" s="489"/>
      <c r="AE66" s="489"/>
      <c r="AF66" s="489"/>
      <c r="AG66" s="489"/>
    </row>
    <row r="67" spans="2:33" ht="14.25" customHeight="1">
      <c r="B67" s="492" t="s">
        <v>161</v>
      </c>
      <c r="C67" s="492"/>
      <c r="D67" s="492"/>
      <c r="E67" s="471" t="s">
        <v>162</v>
      </c>
      <c r="F67" s="471"/>
      <c r="G67" s="471"/>
      <c r="H67" s="471"/>
      <c r="I67" s="471"/>
      <c r="J67" s="471"/>
      <c r="K67" s="471"/>
      <c r="L67" s="471"/>
      <c r="M67" s="471"/>
      <c r="N67" s="363">
        <v>2659811.1</v>
      </c>
      <c r="O67" s="363">
        <v>247478.84</v>
      </c>
      <c r="P67" s="363">
        <v>2907289.94</v>
      </c>
      <c r="Q67" s="364">
        <v>2907289.94</v>
      </c>
      <c r="R67" s="493">
        <v>2907289.94</v>
      </c>
      <c r="S67" s="493"/>
      <c r="T67" s="493">
        <v>2907289.94</v>
      </c>
      <c r="U67" s="493"/>
      <c r="W67" s="493">
        <v>2907289.94</v>
      </c>
      <c r="X67" s="493"/>
      <c r="Y67" s="493"/>
      <c r="Z67" s="493"/>
      <c r="AA67" s="493"/>
      <c r="AB67" s="493"/>
      <c r="AC67" s="493">
        <v>0</v>
      </c>
      <c r="AD67" s="493"/>
      <c r="AE67" s="493"/>
      <c r="AF67" s="493"/>
      <c r="AG67" s="493"/>
    </row>
    <row r="68" spans="2:33" ht="14.25" customHeight="1">
      <c r="B68" s="490" t="s">
        <v>163</v>
      </c>
      <c r="C68" s="490"/>
      <c r="D68" s="490"/>
      <c r="E68" s="490" t="s">
        <v>164</v>
      </c>
      <c r="F68" s="490"/>
      <c r="G68" s="490"/>
      <c r="H68" s="490"/>
      <c r="I68" s="490"/>
      <c r="J68" s="490"/>
      <c r="K68" s="490"/>
      <c r="L68" s="490"/>
      <c r="M68" s="490"/>
      <c r="N68" s="364">
        <v>1641287.02</v>
      </c>
      <c r="O68" s="364">
        <v>982013.11</v>
      </c>
      <c r="P68" s="364">
        <v>2623300.13</v>
      </c>
      <c r="Q68" s="364">
        <v>2623300.13</v>
      </c>
      <c r="R68" s="491">
        <v>2623300.13</v>
      </c>
      <c r="S68" s="491"/>
      <c r="T68" s="491">
        <v>2623300.13</v>
      </c>
      <c r="U68" s="491"/>
      <c r="W68" s="491">
        <v>2623300.13</v>
      </c>
      <c r="X68" s="491"/>
      <c r="Y68" s="491"/>
      <c r="Z68" s="491"/>
      <c r="AA68" s="491"/>
      <c r="AB68" s="491"/>
      <c r="AC68" s="491">
        <v>0</v>
      </c>
      <c r="AD68" s="491"/>
      <c r="AE68" s="491"/>
      <c r="AF68" s="491"/>
      <c r="AG68" s="491"/>
    </row>
    <row r="69" spans="2:33" ht="14.25" customHeight="1">
      <c r="B69" s="488" t="s">
        <v>165</v>
      </c>
      <c r="C69" s="488"/>
      <c r="D69" s="488"/>
      <c r="E69" s="488" t="s">
        <v>723</v>
      </c>
      <c r="F69" s="488"/>
      <c r="G69" s="488"/>
      <c r="H69" s="488"/>
      <c r="I69" s="488"/>
      <c r="J69" s="488"/>
      <c r="K69" s="488"/>
      <c r="L69" s="488"/>
      <c r="M69" s="488"/>
      <c r="N69" s="365">
        <v>1641285.02</v>
      </c>
      <c r="O69" s="365">
        <v>967405.11</v>
      </c>
      <c r="P69" s="365">
        <v>2608690.13</v>
      </c>
      <c r="Q69" s="365">
        <v>2608690.13</v>
      </c>
      <c r="R69" s="489">
        <v>2608690.13</v>
      </c>
      <c r="S69" s="489"/>
      <c r="T69" s="489">
        <v>2608690.13</v>
      </c>
      <c r="U69" s="489"/>
      <c r="W69" s="489">
        <v>2608690.13</v>
      </c>
      <c r="X69" s="489"/>
      <c r="Y69" s="489"/>
      <c r="Z69" s="489"/>
      <c r="AA69" s="489"/>
      <c r="AB69" s="489"/>
      <c r="AC69" s="489">
        <v>0</v>
      </c>
      <c r="AD69" s="489"/>
      <c r="AE69" s="489"/>
      <c r="AF69" s="489"/>
      <c r="AG69" s="489"/>
    </row>
    <row r="70" spans="2:33" ht="14.25" customHeight="1">
      <c r="B70" s="488" t="s">
        <v>167</v>
      </c>
      <c r="C70" s="488"/>
      <c r="D70" s="488"/>
      <c r="E70" s="488" t="s">
        <v>723</v>
      </c>
      <c r="F70" s="488"/>
      <c r="G70" s="488"/>
      <c r="H70" s="488"/>
      <c r="I70" s="488"/>
      <c r="J70" s="488"/>
      <c r="K70" s="488"/>
      <c r="L70" s="488"/>
      <c r="M70" s="488"/>
      <c r="N70" s="365">
        <v>1641285.02</v>
      </c>
      <c r="O70" s="365">
        <v>967405.11</v>
      </c>
      <c r="P70" s="365">
        <v>2608690.13</v>
      </c>
      <c r="Q70" s="365">
        <v>2608690.13</v>
      </c>
      <c r="R70" s="489">
        <v>2608690.13</v>
      </c>
      <c r="S70" s="489"/>
      <c r="T70" s="489">
        <v>2608690.13</v>
      </c>
      <c r="U70" s="489"/>
      <c r="W70" s="489">
        <v>2608690.13</v>
      </c>
      <c r="X70" s="489"/>
      <c r="Y70" s="489"/>
      <c r="Z70" s="489"/>
      <c r="AA70" s="489"/>
      <c r="AB70" s="489"/>
      <c r="AC70" s="489">
        <v>0</v>
      </c>
      <c r="AD70" s="489"/>
      <c r="AE70" s="489"/>
      <c r="AF70" s="489"/>
      <c r="AG70" s="489"/>
    </row>
    <row r="71" spans="2:33" ht="14.25" customHeight="1">
      <c r="B71" s="488" t="s">
        <v>174</v>
      </c>
      <c r="C71" s="488"/>
      <c r="D71" s="488"/>
      <c r="E71" s="488" t="s">
        <v>724</v>
      </c>
      <c r="F71" s="488"/>
      <c r="G71" s="488"/>
      <c r="H71" s="488"/>
      <c r="I71" s="488"/>
      <c r="J71" s="488"/>
      <c r="K71" s="488"/>
      <c r="L71" s="488"/>
      <c r="M71" s="488"/>
      <c r="N71" s="365">
        <v>2</v>
      </c>
      <c r="O71" s="365">
        <v>14608</v>
      </c>
      <c r="P71" s="365">
        <v>14610</v>
      </c>
      <c r="Q71" s="365">
        <v>14610</v>
      </c>
      <c r="R71" s="489">
        <v>14610</v>
      </c>
      <c r="S71" s="489"/>
      <c r="T71" s="489">
        <v>14610</v>
      </c>
      <c r="U71" s="489"/>
      <c r="W71" s="489">
        <v>14610</v>
      </c>
      <c r="X71" s="489"/>
      <c r="Y71" s="489"/>
      <c r="Z71" s="489"/>
      <c r="AA71" s="489"/>
      <c r="AB71" s="489"/>
      <c r="AC71" s="489">
        <v>0</v>
      </c>
      <c r="AD71" s="489"/>
      <c r="AE71" s="489"/>
      <c r="AF71" s="489"/>
      <c r="AG71" s="489"/>
    </row>
    <row r="72" spans="2:33" ht="14.25" customHeight="1">
      <c r="B72" s="488" t="s">
        <v>176</v>
      </c>
      <c r="C72" s="488"/>
      <c r="D72" s="488"/>
      <c r="E72" s="488" t="s">
        <v>724</v>
      </c>
      <c r="F72" s="488"/>
      <c r="G72" s="488"/>
      <c r="H72" s="488"/>
      <c r="I72" s="488"/>
      <c r="J72" s="488"/>
      <c r="K72" s="488"/>
      <c r="L72" s="488"/>
      <c r="M72" s="488"/>
      <c r="N72" s="365">
        <v>2</v>
      </c>
      <c r="O72" s="365">
        <v>14608</v>
      </c>
      <c r="P72" s="365">
        <v>14610</v>
      </c>
      <c r="Q72" s="365">
        <v>14610</v>
      </c>
      <c r="R72" s="489">
        <v>14610</v>
      </c>
      <c r="S72" s="489"/>
      <c r="T72" s="489">
        <v>14610</v>
      </c>
      <c r="U72" s="489"/>
      <c r="W72" s="489">
        <v>14610</v>
      </c>
      <c r="X72" s="489"/>
      <c r="Y72" s="489"/>
      <c r="Z72" s="489"/>
      <c r="AA72" s="489"/>
      <c r="AB72" s="489"/>
      <c r="AC72" s="489">
        <v>0</v>
      </c>
      <c r="AD72" s="489"/>
      <c r="AE72" s="489"/>
      <c r="AF72" s="489"/>
      <c r="AG72" s="489"/>
    </row>
    <row r="73" spans="2:33" ht="14.25" customHeight="1">
      <c r="B73" s="490" t="s">
        <v>180</v>
      </c>
      <c r="C73" s="490"/>
      <c r="D73" s="490"/>
      <c r="E73" s="490" t="s">
        <v>181</v>
      </c>
      <c r="F73" s="490"/>
      <c r="G73" s="490"/>
      <c r="H73" s="490"/>
      <c r="I73" s="490"/>
      <c r="J73" s="490"/>
      <c r="K73" s="490"/>
      <c r="L73" s="490"/>
      <c r="M73" s="490"/>
      <c r="N73" s="364">
        <v>386024.08</v>
      </c>
      <c r="O73" s="367">
        <v>-227137.71</v>
      </c>
      <c r="P73" s="364">
        <v>158886.37</v>
      </c>
      <c r="Q73" s="364">
        <v>158886.37</v>
      </c>
      <c r="R73" s="491">
        <v>158886.37</v>
      </c>
      <c r="S73" s="491"/>
      <c r="T73" s="491">
        <v>158886.37</v>
      </c>
      <c r="U73" s="491"/>
      <c r="W73" s="491">
        <v>158886.37</v>
      </c>
      <c r="X73" s="491"/>
      <c r="Y73" s="491"/>
      <c r="Z73" s="491"/>
      <c r="AA73" s="491"/>
      <c r="AB73" s="491"/>
      <c r="AC73" s="491">
        <v>0</v>
      </c>
      <c r="AD73" s="491"/>
      <c r="AE73" s="491"/>
      <c r="AF73" s="491"/>
      <c r="AG73" s="491"/>
    </row>
    <row r="74" spans="2:33" ht="14.25" customHeight="1">
      <c r="B74" s="488" t="s">
        <v>189</v>
      </c>
      <c r="C74" s="488"/>
      <c r="D74" s="488"/>
      <c r="E74" s="488" t="s">
        <v>730</v>
      </c>
      <c r="F74" s="488"/>
      <c r="G74" s="488"/>
      <c r="H74" s="488"/>
      <c r="I74" s="488"/>
      <c r="J74" s="488"/>
      <c r="K74" s="488"/>
      <c r="L74" s="488"/>
      <c r="M74" s="488"/>
      <c r="N74" s="365">
        <v>386024.08</v>
      </c>
      <c r="O74" s="368">
        <v>-227137.71</v>
      </c>
      <c r="P74" s="365">
        <v>158886.37</v>
      </c>
      <c r="Q74" s="365">
        <v>158886.37</v>
      </c>
      <c r="R74" s="489">
        <v>158886.37</v>
      </c>
      <c r="S74" s="489"/>
      <c r="T74" s="489">
        <v>158886.37</v>
      </c>
      <c r="U74" s="489"/>
      <c r="W74" s="489">
        <v>158886.37</v>
      </c>
      <c r="X74" s="489"/>
      <c r="Y74" s="489"/>
      <c r="Z74" s="489"/>
      <c r="AA74" s="489"/>
      <c r="AB74" s="489"/>
      <c r="AC74" s="489">
        <v>0</v>
      </c>
      <c r="AD74" s="489"/>
      <c r="AE74" s="489"/>
      <c r="AF74" s="489"/>
      <c r="AG74" s="489"/>
    </row>
    <row r="75" spans="2:33" ht="14.25" customHeight="1">
      <c r="B75" s="488" t="s">
        <v>191</v>
      </c>
      <c r="C75" s="488"/>
      <c r="D75" s="488"/>
      <c r="E75" s="488" t="s">
        <v>730</v>
      </c>
      <c r="F75" s="488"/>
      <c r="G75" s="488"/>
      <c r="H75" s="488"/>
      <c r="I75" s="488"/>
      <c r="J75" s="488"/>
      <c r="K75" s="488"/>
      <c r="L75" s="488"/>
      <c r="M75" s="488"/>
      <c r="N75" s="365">
        <v>386024.08</v>
      </c>
      <c r="O75" s="368">
        <v>-227137.71</v>
      </c>
      <c r="P75" s="365">
        <v>158886.37</v>
      </c>
      <c r="Q75" s="365">
        <v>158886.37</v>
      </c>
      <c r="R75" s="489">
        <v>158886.37</v>
      </c>
      <c r="S75" s="489"/>
      <c r="T75" s="489">
        <v>158886.37</v>
      </c>
      <c r="U75" s="489"/>
      <c r="W75" s="489">
        <v>158886.37</v>
      </c>
      <c r="X75" s="489"/>
      <c r="Y75" s="489"/>
      <c r="Z75" s="489"/>
      <c r="AA75" s="489"/>
      <c r="AB75" s="489"/>
      <c r="AC75" s="489">
        <v>0</v>
      </c>
      <c r="AD75" s="489"/>
      <c r="AE75" s="489"/>
      <c r="AF75" s="489"/>
      <c r="AG75" s="489"/>
    </row>
    <row r="76" spans="2:33" ht="14.25" customHeight="1">
      <c r="B76" s="490" t="s">
        <v>195</v>
      </c>
      <c r="C76" s="490"/>
      <c r="D76" s="490"/>
      <c r="E76" s="490" t="s">
        <v>196</v>
      </c>
      <c r="F76" s="490"/>
      <c r="G76" s="490"/>
      <c r="H76" s="490"/>
      <c r="I76" s="490"/>
      <c r="J76" s="490"/>
      <c r="K76" s="490"/>
      <c r="L76" s="490"/>
      <c r="M76" s="490"/>
      <c r="N76" s="364">
        <v>0</v>
      </c>
      <c r="O76" s="364">
        <v>5800</v>
      </c>
      <c r="P76" s="364">
        <v>5800</v>
      </c>
      <c r="Q76" s="364">
        <v>5800</v>
      </c>
      <c r="R76" s="491">
        <v>5800</v>
      </c>
      <c r="S76" s="491"/>
      <c r="T76" s="491">
        <v>5800</v>
      </c>
      <c r="U76" s="491"/>
      <c r="W76" s="491">
        <v>5800</v>
      </c>
      <c r="X76" s="491"/>
      <c r="Y76" s="491"/>
      <c r="Z76" s="491"/>
      <c r="AA76" s="491"/>
      <c r="AB76" s="491"/>
      <c r="AC76" s="491">
        <v>0</v>
      </c>
      <c r="AD76" s="491"/>
      <c r="AE76" s="491"/>
      <c r="AF76" s="491"/>
      <c r="AG76" s="491"/>
    </row>
    <row r="77" spans="2:33" ht="14.25" customHeight="1">
      <c r="B77" s="488" t="s">
        <v>197</v>
      </c>
      <c r="C77" s="488"/>
      <c r="D77" s="488"/>
      <c r="E77" s="488" t="s">
        <v>732</v>
      </c>
      <c r="F77" s="488"/>
      <c r="G77" s="488"/>
      <c r="H77" s="488"/>
      <c r="I77" s="488"/>
      <c r="J77" s="488"/>
      <c r="K77" s="488"/>
      <c r="L77" s="488"/>
      <c r="M77" s="488"/>
      <c r="N77" s="365">
        <v>0</v>
      </c>
      <c r="O77" s="365">
        <v>5800</v>
      </c>
      <c r="P77" s="365">
        <v>5800</v>
      </c>
      <c r="Q77" s="365">
        <v>5800</v>
      </c>
      <c r="R77" s="489">
        <v>5800</v>
      </c>
      <c r="S77" s="489"/>
      <c r="T77" s="489">
        <v>5800</v>
      </c>
      <c r="U77" s="489"/>
      <c r="W77" s="489">
        <v>5800</v>
      </c>
      <c r="X77" s="489"/>
      <c r="Y77" s="489"/>
      <c r="Z77" s="489"/>
      <c r="AA77" s="489"/>
      <c r="AB77" s="489"/>
      <c r="AC77" s="489">
        <v>0</v>
      </c>
      <c r="AD77" s="489"/>
      <c r="AE77" s="489"/>
      <c r="AF77" s="489"/>
      <c r="AG77" s="489"/>
    </row>
    <row r="78" spans="2:33" ht="14.25" customHeight="1">
      <c r="B78" s="488" t="s">
        <v>446</v>
      </c>
      <c r="C78" s="488"/>
      <c r="D78" s="488"/>
      <c r="E78" s="488" t="s">
        <v>734</v>
      </c>
      <c r="F78" s="488"/>
      <c r="G78" s="488"/>
      <c r="H78" s="488"/>
      <c r="I78" s="488"/>
      <c r="J78" s="488"/>
      <c r="K78" s="488"/>
      <c r="L78" s="488"/>
      <c r="M78" s="488"/>
      <c r="N78" s="365">
        <v>0</v>
      </c>
      <c r="O78" s="365">
        <v>5800</v>
      </c>
      <c r="P78" s="365">
        <v>5800</v>
      </c>
      <c r="Q78" s="365">
        <v>5800</v>
      </c>
      <c r="R78" s="489">
        <v>5800</v>
      </c>
      <c r="S78" s="489"/>
      <c r="T78" s="489">
        <v>5800</v>
      </c>
      <c r="U78" s="489"/>
      <c r="W78" s="489">
        <v>5800</v>
      </c>
      <c r="X78" s="489"/>
      <c r="Y78" s="489"/>
      <c r="Z78" s="489"/>
      <c r="AA78" s="489"/>
      <c r="AB78" s="489"/>
      <c r="AC78" s="489">
        <v>0</v>
      </c>
      <c r="AD78" s="489"/>
      <c r="AE78" s="489"/>
      <c r="AF78" s="489"/>
      <c r="AG78" s="489"/>
    </row>
    <row r="79" spans="2:33" ht="14.25" customHeight="1">
      <c r="B79" s="490" t="s">
        <v>219</v>
      </c>
      <c r="C79" s="490"/>
      <c r="D79" s="490"/>
      <c r="E79" s="490" t="s">
        <v>220</v>
      </c>
      <c r="F79" s="490"/>
      <c r="G79" s="490"/>
      <c r="H79" s="490"/>
      <c r="I79" s="490"/>
      <c r="J79" s="490"/>
      <c r="K79" s="490"/>
      <c r="L79" s="490"/>
      <c r="M79" s="490"/>
      <c r="N79" s="364">
        <v>101500</v>
      </c>
      <c r="O79" s="367">
        <v>-88772.15</v>
      </c>
      <c r="P79" s="364">
        <v>12727.85</v>
      </c>
      <c r="Q79" s="364">
        <v>12727.85</v>
      </c>
      <c r="R79" s="491">
        <v>12727.85</v>
      </c>
      <c r="S79" s="491"/>
      <c r="T79" s="491">
        <v>12727.85</v>
      </c>
      <c r="U79" s="491"/>
      <c r="W79" s="491">
        <v>12727.85</v>
      </c>
      <c r="X79" s="491"/>
      <c r="Y79" s="491"/>
      <c r="Z79" s="491"/>
      <c r="AA79" s="491"/>
      <c r="AB79" s="491"/>
      <c r="AC79" s="491">
        <v>0</v>
      </c>
      <c r="AD79" s="491"/>
      <c r="AE79" s="491"/>
      <c r="AF79" s="491"/>
      <c r="AG79" s="491"/>
    </row>
    <row r="80" spans="2:33" ht="14.25" customHeight="1">
      <c r="B80" s="488" t="s">
        <v>221</v>
      </c>
      <c r="C80" s="488"/>
      <c r="D80" s="488"/>
      <c r="E80" s="488" t="s">
        <v>741</v>
      </c>
      <c r="F80" s="488"/>
      <c r="G80" s="488"/>
      <c r="H80" s="488"/>
      <c r="I80" s="488"/>
      <c r="J80" s="488"/>
      <c r="K80" s="488"/>
      <c r="L80" s="488"/>
      <c r="M80" s="488"/>
      <c r="N80" s="365">
        <v>1500</v>
      </c>
      <c r="O80" s="365">
        <v>1620.37</v>
      </c>
      <c r="P80" s="365">
        <v>3120.37</v>
      </c>
      <c r="Q80" s="365">
        <v>3120.37</v>
      </c>
      <c r="R80" s="489">
        <v>3120.37</v>
      </c>
      <c r="S80" s="489"/>
      <c r="T80" s="489">
        <v>3120.37</v>
      </c>
      <c r="U80" s="489"/>
      <c r="W80" s="489">
        <v>3120.37</v>
      </c>
      <c r="X80" s="489"/>
      <c r="Y80" s="489"/>
      <c r="Z80" s="489"/>
      <c r="AA80" s="489"/>
      <c r="AB80" s="489"/>
      <c r="AC80" s="489">
        <v>0</v>
      </c>
      <c r="AD80" s="489"/>
      <c r="AE80" s="489"/>
      <c r="AF80" s="489"/>
      <c r="AG80" s="489"/>
    </row>
    <row r="81" spans="1:34" ht="14.25" customHeight="1">
      <c r="B81" s="488" t="s">
        <v>223</v>
      </c>
      <c r="C81" s="488"/>
      <c r="D81" s="488"/>
      <c r="E81" s="488" t="s">
        <v>742</v>
      </c>
      <c r="F81" s="488"/>
      <c r="G81" s="488"/>
      <c r="H81" s="488"/>
      <c r="I81" s="488"/>
      <c r="J81" s="488"/>
      <c r="K81" s="488"/>
      <c r="L81" s="488"/>
      <c r="M81" s="488"/>
      <c r="N81" s="365">
        <v>1500</v>
      </c>
      <c r="O81" s="365">
        <v>1620.37</v>
      </c>
      <c r="P81" s="365">
        <v>3120.37</v>
      </c>
      <c r="Q81" s="365">
        <v>3120.37</v>
      </c>
      <c r="R81" s="489">
        <v>3120.37</v>
      </c>
      <c r="S81" s="489"/>
      <c r="T81" s="489">
        <v>3120.37</v>
      </c>
      <c r="U81" s="489"/>
      <c r="W81" s="489">
        <v>3120.37</v>
      </c>
      <c r="X81" s="489"/>
      <c r="Y81" s="489"/>
      <c r="Z81" s="489"/>
      <c r="AA81" s="489"/>
      <c r="AB81" s="489"/>
      <c r="AC81" s="489">
        <v>0</v>
      </c>
      <c r="AD81" s="489"/>
      <c r="AE81" s="489"/>
      <c r="AF81" s="489"/>
      <c r="AG81" s="489"/>
    </row>
    <row r="82" spans="1:34" ht="14.25" customHeight="1">
      <c r="B82" s="488" t="s">
        <v>232</v>
      </c>
      <c r="C82" s="488"/>
      <c r="D82" s="488"/>
      <c r="E82" s="488" t="s">
        <v>748</v>
      </c>
      <c r="F82" s="488"/>
      <c r="G82" s="488"/>
      <c r="H82" s="488"/>
      <c r="I82" s="488"/>
      <c r="J82" s="488"/>
      <c r="K82" s="488"/>
      <c r="L82" s="488"/>
      <c r="M82" s="488"/>
      <c r="N82" s="365">
        <v>100000</v>
      </c>
      <c r="O82" s="368">
        <v>-90392.52</v>
      </c>
      <c r="P82" s="365">
        <v>9607.48</v>
      </c>
      <c r="Q82" s="365">
        <v>9607.48</v>
      </c>
      <c r="R82" s="489">
        <v>9607.48</v>
      </c>
      <c r="S82" s="489"/>
      <c r="T82" s="489">
        <v>9607.48</v>
      </c>
      <c r="U82" s="489"/>
      <c r="W82" s="489">
        <v>9607.48</v>
      </c>
      <c r="X82" s="489"/>
      <c r="Y82" s="489"/>
      <c r="Z82" s="489"/>
      <c r="AA82" s="489"/>
      <c r="AB82" s="489"/>
      <c r="AC82" s="489">
        <v>0</v>
      </c>
      <c r="AD82" s="489"/>
      <c r="AE82" s="489"/>
      <c r="AF82" s="489"/>
      <c r="AG82" s="489"/>
    </row>
    <row r="83" spans="1:34" ht="14.25" customHeight="1">
      <c r="B83" s="488" t="s">
        <v>234</v>
      </c>
      <c r="C83" s="488"/>
      <c r="D83" s="488"/>
      <c r="E83" s="488" t="s">
        <v>748</v>
      </c>
      <c r="F83" s="488"/>
      <c r="G83" s="488"/>
      <c r="H83" s="488"/>
      <c r="I83" s="488"/>
      <c r="J83" s="488"/>
      <c r="K83" s="488"/>
      <c r="L83" s="488"/>
      <c r="M83" s="488"/>
      <c r="N83" s="365">
        <v>100000</v>
      </c>
      <c r="O83" s="368">
        <v>-90392.52</v>
      </c>
      <c r="P83" s="365">
        <v>9607.48</v>
      </c>
      <c r="Q83" s="365">
        <v>9607.48</v>
      </c>
      <c r="R83" s="489">
        <v>9607.48</v>
      </c>
      <c r="S83" s="489"/>
      <c r="T83" s="489">
        <v>9607.48</v>
      </c>
      <c r="U83" s="489"/>
      <c r="W83" s="489">
        <v>9607.48</v>
      </c>
      <c r="X83" s="489"/>
      <c r="Y83" s="489"/>
      <c r="Z83" s="489"/>
      <c r="AA83" s="489"/>
      <c r="AB83" s="489"/>
      <c r="AC83" s="489">
        <v>0</v>
      </c>
      <c r="AD83" s="489"/>
      <c r="AE83" s="489"/>
      <c r="AF83" s="489"/>
      <c r="AG83" s="489"/>
    </row>
    <row r="84" spans="1:34" ht="14.25" customHeight="1">
      <c r="B84" s="490" t="s">
        <v>238</v>
      </c>
      <c r="C84" s="490"/>
      <c r="D84" s="490"/>
      <c r="E84" s="490" t="s">
        <v>239</v>
      </c>
      <c r="F84" s="490"/>
      <c r="G84" s="490"/>
      <c r="H84" s="490"/>
      <c r="I84" s="490"/>
      <c r="J84" s="490"/>
      <c r="K84" s="490"/>
      <c r="L84" s="490"/>
      <c r="M84" s="490"/>
      <c r="N84" s="364">
        <v>31000</v>
      </c>
      <c r="O84" s="367">
        <v>-13042</v>
      </c>
      <c r="P84" s="364">
        <v>17958</v>
      </c>
      <c r="Q84" s="364">
        <v>17958</v>
      </c>
      <c r="R84" s="491">
        <v>17958</v>
      </c>
      <c r="S84" s="491"/>
      <c r="T84" s="491">
        <v>17958</v>
      </c>
      <c r="U84" s="491"/>
      <c r="W84" s="491">
        <v>17958</v>
      </c>
      <c r="X84" s="491"/>
      <c r="Y84" s="491"/>
      <c r="Z84" s="491"/>
      <c r="AA84" s="491"/>
      <c r="AB84" s="491"/>
      <c r="AC84" s="491">
        <v>0</v>
      </c>
      <c r="AD84" s="491"/>
      <c r="AE84" s="491"/>
      <c r="AF84" s="491"/>
      <c r="AG84" s="491"/>
    </row>
    <row r="85" spans="1:34" ht="14.25" customHeight="1">
      <c r="B85" s="488" t="s">
        <v>240</v>
      </c>
      <c r="C85" s="488"/>
      <c r="D85" s="488"/>
      <c r="E85" s="488" t="s">
        <v>749</v>
      </c>
      <c r="F85" s="488"/>
      <c r="G85" s="488"/>
      <c r="H85" s="488"/>
      <c r="I85" s="488"/>
      <c r="J85" s="488"/>
      <c r="K85" s="488"/>
      <c r="L85" s="488"/>
      <c r="M85" s="488"/>
      <c r="N85" s="365">
        <v>0</v>
      </c>
      <c r="O85" s="365">
        <v>5438</v>
      </c>
      <c r="P85" s="365">
        <v>5438</v>
      </c>
      <c r="Q85" s="365">
        <v>5438</v>
      </c>
      <c r="R85" s="489">
        <v>5438</v>
      </c>
      <c r="S85" s="489"/>
      <c r="T85" s="489">
        <v>5438</v>
      </c>
      <c r="U85" s="489"/>
      <c r="W85" s="489">
        <v>5438</v>
      </c>
      <c r="X85" s="489"/>
      <c r="Y85" s="489"/>
      <c r="Z85" s="489"/>
      <c r="AA85" s="489"/>
      <c r="AB85" s="489"/>
      <c r="AC85" s="489">
        <v>0</v>
      </c>
      <c r="AD85" s="489"/>
      <c r="AE85" s="489"/>
      <c r="AF85" s="489"/>
      <c r="AG85" s="489"/>
    </row>
    <row r="86" spans="1:34" ht="11.65" customHeight="1"/>
    <row r="87" spans="1:34" ht="14.1" customHeight="1">
      <c r="AC87" s="464" t="s">
        <v>697</v>
      </c>
      <c r="AD87" s="464"/>
      <c r="AE87" s="464"/>
      <c r="AF87" s="464"/>
      <c r="AG87" s="464"/>
      <c r="AH87" s="464"/>
    </row>
    <row r="88" spans="1:34" ht="7.15" customHeight="1">
      <c r="D88" s="482" t="s">
        <v>511</v>
      </c>
      <c r="E88" s="482"/>
      <c r="F88" s="482"/>
      <c r="G88" s="482"/>
      <c r="H88" s="482"/>
      <c r="I88" s="482"/>
      <c r="J88" s="482"/>
      <c r="K88" s="482"/>
      <c r="L88" s="482"/>
      <c r="M88" s="482"/>
      <c r="N88" s="482"/>
      <c r="O88" s="482"/>
      <c r="P88" s="482"/>
      <c r="Q88" s="482"/>
      <c r="R88" s="482"/>
      <c r="S88" s="482"/>
      <c r="T88" s="482"/>
      <c r="U88" s="482"/>
      <c r="V88" s="482"/>
      <c r="W88" s="482"/>
      <c r="X88" s="482"/>
      <c r="Y88" s="482"/>
      <c r="Z88" s="482"/>
      <c r="AA88" s="482"/>
      <c r="AB88" s="482"/>
    </row>
    <row r="89" spans="1:34" ht="9.6" customHeight="1">
      <c r="A89" s="483"/>
      <c r="B89" s="483"/>
      <c r="C89" s="483"/>
      <c r="D89" s="483"/>
      <c r="E89" s="483"/>
      <c r="F89" s="483"/>
      <c r="G89" s="483"/>
      <c r="H89" s="483"/>
      <c r="I89" s="483"/>
      <c r="J89" s="483"/>
      <c r="K89" s="482"/>
      <c r="L89" s="482"/>
      <c r="M89" s="482"/>
      <c r="N89" s="482"/>
      <c r="O89" s="482"/>
      <c r="P89" s="482"/>
      <c r="Q89" s="482"/>
      <c r="R89" s="482"/>
      <c r="S89" s="482"/>
      <c r="T89" s="482"/>
      <c r="U89" s="482"/>
      <c r="V89" s="482"/>
      <c r="W89" s="482"/>
      <c r="X89" s="482"/>
      <c r="Y89" s="482"/>
      <c r="Z89" s="482"/>
      <c r="AA89" s="482"/>
      <c r="AB89" s="482"/>
    </row>
    <row r="90" spans="1:34" ht="13.35" customHeight="1">
      <c r="A90" s="483"/>
      <c r="B90" s="483"/>
      <c r="C90" s="483"/>
      <c r="D90" s="483"/>
      <c r="E90" s="483"/>
      <c r="F90" s="483"/>
      <c r="G90" s="483"/>
      <c r="H90" s="483"/>
      <c r="I90" s="483"/>
      <c r="J90" s="483"/>
      <c r="K90" s="484" t="s">
        <v>615</v>
      </c>
      <c r="L90" s="484"/>
      <c r="M90" s="484"/>
      <c r="N90" s="484"/>
      <c r="O90" s="484"/>
      <c r="P90" s="484"/>
      <c r="Q90" s="484"/>
      <c r="R90" s="484"/>
      <c r="S90" s="484"/>
      <c r="T90" s="484"/>
      <c r="U90" s="484"/>
      <c r="V90" s="484"/>
      <c r="W90" s="484"/>
      <c r="X90" s="484"/>
      <c r="Y90" s="484"/>
    </row>
    <row r="91" spans="1:34" ht="5.25" customHeight="1">
      <c r="A91" s="483"/>
      <c r="B91" s="483"/>
      <c r="C91" s="483"/>
      <c r="D91" s="483"/>
      <c r="E91" s="483"/>
      <c r="F91" s="483"/>
      <c r="G91" s="483"/>
      <c r="H91" s="483"/>
      <c r="I91" s="483"/>
      <c r="J91" s="483"/>
      <c r="K91" s="477" t="s">
        <v>811</v>
      </c>
      <c r="L91" s="477"/>
      <c r="M91" s="477"/>
      <c r="N91" s="477"/>
      <c r="O91" s="477"/>
      <c r="P91" s="477"/>
      <c r="Q91" s="477"/>
      <c r="R91" s="477"/>
      <c r="S91" s="477"/>
      <c r="T91" s="477"/>
      <c r="U91" s="477"/>
      <c r="V91" s="477"/>
      <c r="W91" s="477"/>
      <c r="X91" s="477"/>
    </row>
    <row r="92" spans="1:34" ht="8.1" customHeight="1">
      <c r="C92" s="476" t="s">
        <v>617</v>
      </c>
      <c r="D92" s="476"/>
      <c r="E92" s="476"/>
      <c r="F92" s="476"/>
      <c r="G92" s="476"/>
      <c r="H92" s="476"/>
      <c r="I92" s="476"/>
      <c r="J92" s="476"/>
      <c r="K92" s="476"/>
      <c r="L92" s="477"/>
      <c r="M92" s="477"/>
      <c r="N92" s="477"/>
      <c r="O92" s="477"/>
      <c r="P92" s="477"/>
      <c r="Q92" s="477"/>
      <c r="R92" s="477"/>
      <c r="S92" s="477"/>
      <c r="T92" s="477"/>
      <c r="U92" s="478" t="s">
        <v>618</v>
      </c>
      <c r="V92" s="478"/>
      <c r="W92" s="478"/>
      <c r="X92" s="478"/>
      <c r="Y92" s="478"/>
      <c r="Z92" s="478"/>
      <c r="AA92" s="479" t="s">
        <v>619</v>
      </c>
      <c r="AB92" s="479"/>
      <c r="AC92" s="479"/>
      <c r="AD92" s="479"/>
      <c r="AE92" s="479"/>
    </row>
    <row r="93" spans="1:34" ht="6" customHeight="1">
      <c r="C93" s="476"/>
      <c r="D93" s="476"/>
      <c r="E93" s="476"/>
      <c r="F93" s="476"/>
      <c r="G93" s="476"/>
      <c r="H93" s="476"/>
      <c r="I93" s="476"/>
      <c r="J93" s="476"/>
      <c r="K93" s="476"/>
      <c r="L93" s="480"/>
      <c r="M93" s="480"/>
      <c r="N93" s="480"/>
      <c r="O93" s="480"/>
      <c r="P93" s="480"/>
      <c r="Q93" s="480"/>
      <c r="R93" s="480"/>
      <c r="S93" s="480"/>
      <c r="T93" s="480"/>
      <c r="U93" s="478"/>
      <c r="V93" s="478"/>
      <c r="W93" s="478"/>
      <c r="X93" s="478"/>
      <c r="Y93" s="478"/>
      <c r="Z93" s="478"/>
      <c r="AA93" s="479"/>
      <c r="AB93" s="479"/>
      <c r="AC93" s="479"/>
      <c r="AD93" s="479"/>
      <c r="AE93" s="479"/>
    </row>
    <row r="94" spans="1:34" ht="7.35" customHeight="1">
      <c r="C94" s="476" t="s">
        <v>812</v>
      </c>
      <c r="D94" s="476"/>
      <c r="E94" s="476"/>
      <c r="F94" s="476"/>
      <c r="G94" s="476"/>
      <c r="H94" s="481"/>
      <c r="I94" s="481"/>
      <c r="J94" s="481"/>
      <c r="K94" s="481"/>
      <c r="L94" s="481"/>
      <c r="M94" s="481"/>
      <c r="N94" s="481"/>
      <c r="O94" s="481"/>
      <c r="P94" s="481"/>
      <c r="Q94" s="481"/>
      <c r="R94" s="481"/>
      <c r="S94" s="481"/>
      <c r="T94" s="481"/>
      <c r="U94" s="481"/>
      <c r="V94" s="481"/>
      <c r="W94" s="481"/>
      <c r="X94" s="481"/>
      <c r="Y94" s="478"/>
      <c r="Z94" s="478"/>
      <c r="AA94" s="478" t="s">
        <v>813</v>
      </c>
      <c r="AB94" s="478"/>
      <c r="AC94" s="478"/>
    </row>
    <row r="95" spans="1:34" ht="6.75" customHeight="1">
      <c r="H95" s="481"/>
      <c r="I95" s="481"/>
      <c r="J95" s="481"/>
      <c r="K95" s="481"/>
      <c r="L95" s="481"/>
      <c r="M95" s="481"/>
      <c r="N95" s="481"/>
      <c r="O95" s="481"/>
      <c r="P95" s="481"/>
      <c r="Q95" s="481"/>
      <c r="R95" s="481"/>
      <c r="S95" s="481"/>
      <c r="T95" s="481"/>
      <c r="U95" s="481"/>
      <c r="V95" s="481"/>
      <c r="W95" s="481"/>
      <c r="X95" s="481"/>
      <c r="Y95" s="478"/>
      <c r="Z95" s="478"/>
      <c r="AA95" s="478"/>
      <c r="AB95" s="478"/>
      <c r="AC95" s="478"/>
    </row>
    <row r="96" spans="1:34" ht="29.45" customHeight="1">
      <c r="A96" s="474" t="s">
        <v>496</v>
      </c>
      <c r="B96" s="474"/>
      <c r="C96" s="474"/>
      <c r="D96" s="474"/>
      <c r="E96" s="474"/>
      <c r="F96" s="474"/>
      <c r="G96" s="474"/>
      <c r="H96" s="474"/>
      <c r="I96" s="474"/>
      <c r="J96" s="474"/>
      <c r="K96" s="474"/>
      <c r="L96" s="474"/>
      <c r="N96" s="354" t="s">
        <v>814</v>
      </c>
      <c r="O96" s="355" t="s">
        <v>815</v>
      </c>
      <c r="P96" s="354" t="s">
        <v>624</v>
      </c>
      <c r="Q96" s="475" t="s">
        <v>625</v>
      </c>
      <c r="R96" s="475"/>
      <c r="S96" s="354" t="s">
        <v>626</v>
      </c>
      <c r="T96" s="475" t="s">
        <v>627</v>
      </c>
      <c r="U96" s="475"/>
      <c r="V96" s="475" t="s">
        <v>816</v>
      </c>
      <c r="W96" s="475"/>
      <c r="X96" s="475"/>
      <c r="Y96" s="475"/>
      <c r="Z96" s="475"/>
      <c r="AA96" s="475"/>
      <c r="AB96" s="475" t="s">
        <v>516</v>
      </c>
      <c r="AC96" s="475"/>
      <c r="AD96" s="475"/>
      <c r="AE96" s="475"/>
      <c r="AF96" s="475"/>
    </row>
    <row r="97" spans="2:33" ht="9" customHeight="1"/>
    <row r="98" spans="2:33" ht="11.25" customHeight="1">
      <c r="B98" s="488" t="s">
        <v>242</v>
      </c>
      <c r="C98" s="488"/>
      <c r="D98" s="488"/>
      <c r="E98" s="488" t="s">
        <v>750</v>
      </c>
      <c r="F98" s="488"/>
      <c r="G98" s="488"/>
      <c r="H98" s="488"/>
      <c r="I98" s="488"/>
      <c r="J98" s="488"/>
      <c r="K98" s="488"/>
      <c r="L98" s="488"/>
      <c r="M98" s="488"/>
      <c r="N98" s="365">
        <v>0</v>
      </c>
      <c r="O98" s="365">
        <v>5438</v>
      </c>
      <c r="P98" s="365">
        <v>5438</v>
      </c>
      <c r="Q98" s="365">
        <v>5438</v>
      </c>
      <c r="R98" s="489">
        <v>5438</v>
      </c>
      <c r="S98" s="489"/>
      <c r="T98" s="489">
        <v>5438</v>
      </c>
      <c r="U98" s="489"/>
      <c r="W98" s="489">
        <v>5438</v>
      </c>
      <c r="X98" s="489"/>
      <c r="Y98" s="489"/>
      <c r="Z98" s="489"/>
      <c r="AA98" s="489"/>
      <c r="AB98" s="489"/>
      <c r="AC98" s="489">
        <v>0</v>
      </c>
      <c r="AD98" s="489"/>
      <c r="AE98" s="489"/>
      <c r="AF98" s="489"/>
      <c r="AG98" s="489"/>
    </row>
    <row r="99" spans="2:33" ht="14.25" customHeight="1">
      <c r="B99" s="488" t="s">
        <v>247</v>
      </c>
      <c r="C99" s="488"/>
      <c r="D99" s="488"/>
      <c r="E99" s="488" t="s">
        <v>753</v>
      </c>
      <c r="F99" s="488"/>
      <c r="G99" s="488"/>
      <c r="H99" s="488"/>
      <c r="I99" s="488"/>
      <c r="J99" s="488"/>
      <c r="K99" s="488"/>
      <c r="L99" s="488"/>
      <c r="M99" s="488"/>
      <c r="N99" s="365">
        <v>0</v>
      </c>
      <c r="O99" s="365">
        <v>12520</v>
      </c>
      <c r="P99" s="365">
        <v>12520</v>
      </c>
      <c r="Q99" s="365">
        <v>12520</v>
      </c>
      <c r="R99" s="489">
        <v>12520</v>
      </c>
      <c r="S99" s="489"/>
      <c r="T99" s="489">
        <v>12520</v>
      </c>
      <c r="U99" s="489"/>
      <c r="W99" s="489">
        <v>12520</v>
      </c>
      <c r="X99" s="489"/>
      <c r="Y99" s="489"/>
      <c r="Z99" s="489"/>
      <c r="AA99" s="489"/>
      <c r="AB99" s="489"/>
      <c r="AC99" s="489">
        <v>0</v>
      </c>
      <c r="AD99" s="489"/>
      <c r="AE99" s="489"/>
      <c r="AF99" s="489"/>
      <c r="AG99" s="489"/>
    </row>
    <row r="100" spans="2:33" ht="14.25" customHeight="1">
      <c r="B100" s="488" t="s">
        <v>249</v>
      </c>
      <c r="C100" s="488"/>
      <c r="D100" s="488"/>
      <c r="E100" s="488" t="s">
        <v>753</v>
      </c>
      <c r="F100" s="488"/>
      <c r="G100" s="488"/>
      <c r="H100" s="488"/>
      <c r="I100" s="488"/>
      <c r="J100" s="488"/>
      <c r="K100" s="488"/>
      <c r="L100" s="488"/>
      <c r="M100" s="488"/>
      <c r="N100" s="365">
        <v>0</v>
      </c>
      <c r="O100" s="365">
        <v>12520</v>
      </c>
      <c r="P100" s="365">
        <v>12520</v>
      </c>
      <c r="Q100" s="365">
        <v>12520</v>
      </c>
      <c r="R100" s="489">
        <v>12520</v>
      </c>
      <c r="S100" s="489"/>
      <c r="T100" s="489">
        <v>12520</v>
      </c>
      <c r="U100" s="489"/>
      <c r="W100" s="489">
        <v>12520</v>
      </c>
      <c r="X100" s="489"/>
      <c r="Y100" s="489"/>
      <c r="Z100" s="489"/>
      <c r="AA100" s="489"/>
      <c r="AB100" s="489"/>
      <c r="AC100" s="489">
        <v>0</v>
      </c>
      <c r="AD100" s="489"/>
      <c r="AE100" s="489"/>
      <c r="AF100" s="489"/>
      <c r="AG100" s="489"/>
    </row>
    <row r="101" spans="2:33" ht="14.25" customHeight="1">
      <c r="B101" s="488" t="s">
        <v>250</v>
      </c>
      <c r="C101" s="488"/>
      <c r="D101" s="488"/>
      <c r="E101" s="488" t="s">
        <v>754</v>
      </c>
      <c r="F101" s="488"/>
      <c r="G101" s="488"/>
      <c r="H101" s="488"/>
      <c r="I101" s="488"/>
      <c r="J101" s="488"/>
      <c r="K101" s="488"/>
      <c r="L101" s="488"/>
      <c r="M101" s="488"/>
      <c r="N101" s="365">
        <v>31000</v>
      </c>
      <c r="O101" s="368">
        <v>-31000</v>
      </c>
      <c r="P101" s="365">
        <v>0</v>
      </c>
      <c r="Q101" s="365">
        <v>0</v>
      </c>
      <c r="R101" s="489">
        <v>0</v>
      </c>
      <c r="S101" s="489"/>
      <c r="T101" s="489">
        <v>0</v>
      </c>
      <c r="U101" s="489"/>
      <c r="W101" s="489">
        <v>0</v>
      </c>
      <c r="X101" s="489"/>
      <c r="Y101" s="489"/>
      <c r="Z101" s="489"/>
      <c r="AA101" s="489"/>
      <c r="AB101" s="489"/>
      <c r="AC101" s="489">
        <v>0</v>
      </c>
      <c r="AD101" s="489"/>
      <c r="AE101" s="489"/>
      <c r="AF101" s="489"/>
      <c r="AG101" s="489"/>
    </row>
    <row r="102" spans="2:33" ht="14.25" customHeight="1">
      <c r="B102" s="488" t="s">
        <v>252</v>
      </c>
      <c r="C102" s="488"/>
      <c r="D102" s="488"/>
      <c r="E102" s="488" t="s">
        <v>755</v>
      </c>
      <c r="F102" s="488"/>
      <c r="G102" s="488"/>
      <c r="H102" s="488"/>
      <c r="I102" s="488"/>
      <c r="J102" s="488"/>
      <c r="K102" s="488"/>
      <c r="L102" s="488"/>
      <c r="M102" s="488"/>
      <c r="N102" s="365">
        <v>31000</v>
      </c>
      <c r="O102" s="368">
        <v>-31000</v>
      </c>
      <c r="P102" s="365">
        <v>0</v>
      </c>
      <c r="Q102" s="365">
        <v>0</v>
      </c>
      <c r="R102" s="489">
        <v>0</v>
      </c>
      <c r="S102" s="489"/>
      <c r="T102" s="489">
        <v>0</v>
      </c>
      <c r="U102" s="489"/>
      <c r="W102" s="489">
        <v>0</v>
      </c>
      <c r="X102" s="489"/>
      <c r="Y102" s="489"/>
      <c r="Z102" s="489"/>
      <c r="AA102" s="489"/>
      <c r="AB102" s="489"/>
      <c r="AC102" s="489">
        <v>0</v>
      </c>
      <c r="AD102" s="489"/>
      <c r="AE102" s="489"/>
      <c r="AF102" s="489"/>
      <c r="AG102" s="489"/>
    </row>
    <row r="103" spans="2:33" ht="14.25" customHeight="1">
      <c r="B103" s="490" t="s">
        <v>264</v>
      </c>
      <c r="C103" s="490"/>
      <c r="D103" s="490"/>
      <c r="E103" s="490" t="s">
        <v>265</v>
      </c>
      <c r="F103" s="490"/>
      <c r="G103" s="490"/>
      <c r="H103" s="490"/>
      <c r="I103" s="490"/>
      <c r="J103" s="490"/>
      <c r="K103" s="490"/>
      <c r="L103" s="490"/>
      <c r="M103" s="490"/>
      <c r="N103" s="364">
        <v>0</v>
      </c>
      <c r="O103" s="364">
        <v>531</v>
      </c>
      <c r="P103" s="364">
        <v>531</v>
      </c>
      <c r="Q103" s="364">
        <v>531</v>
      </c>
      <c r="R103" s="491">
        <v>531</v>
      </c>
      <c r="S103" s="491"/>
      <c r="T103" s="491">
        <v>531</v>
      </c>
      <c r="U103" s="491"/>
      <c r="W103" s="491">
        <v>531</v>
      </c>
      <c r="X103" s="491"/>
      <c r="Y103" s="491"/>
      <c r="Z103" s="491"/>
      <c r="AA103" s="491"/>
      <c r="AB103" s="491"/>
      <c r="AC103" s="491">
        <v>0</v>
      </c>
      <c r="AD103" s="491"/>
      <c r="AE103" s="491"/>
      <c r="AF103" s="491"/>
      <c r="AG103" s="491"/>
    </row>
    <row r="104" spans="2:33" ht="14.25" customHeight="1">
      <c r="B104" s="488" t="s">
        <v>269</v>
      </c>
      <c r="C104" s="488"/>
      <c r="D104" s="488"/>
      <c r="E104" s="488" t="s">
        <v>769</v>
      </c>
      <c r="F104" s="488"/>
      <c r="G104" s="488"/>
      <c r="H104" s="488"/>
      <c r="I104" s="488"/>
      <c r="J104" s="488"/>
      <c r="K104" s="488"/>
      <c r="L104" s="488"/>
      <c r="M104" s="488"/>
      <c r="N104" s="365">
        <v>0</v>
      </c>
      <c r="O104" s="365">
        <v>531</v>
      </c>
      <c r="P104" s="365">
        <v>531</v>
      </c>
      <c r="Q104" s="365">
        <v>531</v>
      </c>
      <c r="R104" s="489">
        <v>531</v>
      </c>
      <c r="S104" s="489"/>
      <c r="T104" s="489">
        <v>531</v>
      </c>
      <c r="U104" s="489"/>
      <c r="W104" s="489">
        <v>531</v>
      </c>
      <c r="X104" s="489"/>
      <c r="Y104" s="489"/>
      <c r="Z104" s="489"/>
      <c r="AA104" s="489"/>
      <c r="AB104" s="489"/>
      <c r="AC104" s="489">
        <v>0</v>
      </c>
      <c r="AD104" s="489"/>
      <c r="AE104" s="489"/>
      <c r="AF104" s="489"/>
      <c r="AG104" s="489"/>
    </row>
    <row r="105" spans="2:33" ht="14.25" customHeight="1">
      <c r="B105" s="488" t="s">
        <v>271</v>
      </c>
      <c r="C105" s="488"/>
      <c r="D105" s="488"/>
      <c r="E105" s="488" t="s">
        <v>769</v>
      </c>
      <c r="F105" s="488"/>
      <c r="G105" s="488"/>
      <c r="H105" s="488"/>
      <c r="I105" s="488"/>
      <c r="J105" s="488"/>
      <c r="K105" s="488"/>
      <c r="L105" s="488"/>
      <c r="M105" s="488"/>
      <c r="N105" s="365">
        <v>0</v>
      </c>
      <c r="O105" s="365">
        <v>531</v>
      </c>
      <c r="P105" s="365">
        <v>531</v>
      </c>
      <c r="Q105" s="365">
        <v>531</v>
      </c>
      <c r="R105" s="489">
        <v>531</v>
      </c>
      <c r="S105" s="489"/>
      <c r="T105" s="489">
        <v>531</v>
      </c>
      <c r="U105" s="489"/>
      <c r="W105" s="489">
        <v>531</v>
      </c>
      <c r="X105" s="489"/>
      <c r="Y105" s="489"/>
      <c r="Z105" s="489"/>
      <c r="AA105" s="489"/>
      <c r="AB105" s="489"/>
      <c r="AC105" s="489">
        <v>0</v>
      </c>
      <c r="AD105" s="489"/>
      <c r="AE105" s="489"/>
      <c r="AF105" s="489"/>
      <c r="AG105" s="489"/>
    </row>
    <row r="106" spans="2:33" ht="14.25" customHeight="1">
      <c r="B106" s="490" t="s">
        <v>272</v>
      </c>
      <c r="C106" s="490"/>
      <c r="D106" s="490"/>
      <c r="E106" s="490" t="s">
        <v>273</v>
      </c>
      <c r="F106" s="490"/>
      <c r="G106" s="490"/>
      <c r="H106" s="490"/>
      <c r="I106" s="490"/>
      <c r="J106" s="490"/>
      <c r="K106" s="490"/>
      <c r="L106" s="490"/>
      <c r="M106" s="490"/>
      <c r="N106" s="364">
        <v>200000</v>
      </c>
      <c r="O106" s="367">
        <v>-128907.41</v>
      </c>
      <c r="P106" s="364">
        <v>71092.59</v>
      </c>
      <c r="Q106" s="364">
        <v>71092.59</v>
      </c>
      <c r="R106" s="491">
        <v>71092.59</v>
      </c>
      <c r="S106" s="491"/>
      <c r="T106" s="491">
        <v>71092.59</v>
      </c>
      <c r="U106" s="491"/>
      <c r="W106" s="491">
        <v>71092.59</v>
      </c>
      <c r="X106" s="491"/>
      <c r="Y106" s="491"/>
      <c r="Z106" s="491"/>
      <c r="AA106" s="491"/>
      <c r="AB106" s="491"/>
      <c r="AC106" s="491">
        <v>0</v>
      </c>
      <c r="AD106" s="491"/>
      <c r="AE106" s="491"/>
      <c r="AF106" s="491"/>
      <c r="AG106" s="491"/>
    </row>
    <row r="107" spans="2:33" ht="14.25" customHeight="1">
      <c r="B107" s="488" t="s">
        <v>274</v>
      </c>
      <c r="C107" s="488"/>
      <c r="D107" s="488"/>
      <c r="E107" s="488" t="s">
        <v>773</v>
      </c>
      <c r="F107" s="488"/>
      <c r="G107" s="488"/>
      <c r="H107" s="488"/>
      <c r="I107" s="488"/>
      <c r="J107" s="488"/>
      <c r="K107" s="488"/>
      <c r="L107" s="488"/>
      <c r="M107" s="488"/>
      <c r="N107" s="365">
        <v>200000</v>
      </c>
      <c r="O107" s="368">
        <v>-128907.41</v>
      </c>
      <c r="P107" s="365">
        <v>71092.59</v>
      </c>
      <c r="Q107" s="365">
        <v>71092.59</v>
      </c>
      <c r="R107" s="489">
        <v>71092.59</v>
      </c>
      <c r="S107" s="489"/>
      <c r="T107" s="489">
        <v>71092.59</v>
      </c>
      <c r="U107" s="489"/>
      <c r="W107" s="489">
        <v>71092.59</v>
      </c>
      <c r="X107" s="489"/>
      <c r="Y107" s="489"/>
      <c r="Z107" s="489"/>
      <c r="AA107" s="489"/>
      <c r="AB107" s="489"/>
      <c r="AC107" s="489">
        <v>0</v>
      </c>
      <c r="AD107" s="489"/>
      <c r="AE107" s="489"/>
      <c r="AF107" s="489"/>
      <c r="AG107" s="489"/>
    </row>
    <row r="108" spans="2:33" ht="14.25" customHeight="1">
      <c r="B108" s="488" t="s">
        <v>276</v>
      </c>
      <c r="C108" s="488"/>
      <c r="D108" s="488"/>
      <c r="E108" s="488" t="s">
        <v>773</v>
      </c>
      <c r="F108" s="488"/>
      <c r="G108" s="488"/>
      <c r="H108" s="488"/>
      <c r="I108" s="488"/>
      <c r="J108" s="488"/>
      <c r="K108" s="488"/>
      <c r="L108" s="488"/>
      <c r="M108" s="488"/>
      <c r="N108" s="365">
        <v>200000</v>
      </c>
      <c r="O108" s="368">
        <v>-128907.41</v>
      </c>
      <c r="P108" s="365">
        <v>71092.59</v>
      </c>
      <c r="Q108" s="365">
        <v>71092.59</v>
      </c>
      <c r="R108" s="489">
        <v>71092.59</v>
      </c>
      <c r="S108" s="489"/>
      <c r="T108" s="489">
        <v>71092.59</v>
      </c>
      <c r="U108" s="489"/>
      <c r="W108" s="489">
        <v>71092.59</v>
      </c>
      <c r="X108" s="489"/>
      <c r="Y108" s="489"/>
      <c r="Z108" s="489"/>
      <c r="AA108" s="489"/>
      <c r="AB108" s="489"/>
      <c r="AC108" s="489">
        <v>0</v>
      </c>
      <c r="AD108" s="489"/>
      <c r="AE108" s="489"/>
      <c r="AF108" s="489"/>
      <c r="AG108" s="489"/>
    </row>
    <row r="109" spans="2:33" ht="14.25" customHeight="1">
      <c r="B109" s="490" t="s">
        <v>280</v>
      </c>
      <c r="C109" s="490"/>
      <c r="D109" s="490"/>
      <c r="E109" s="490" t="s">
        <v>281</v>
      </c>
      <c r="F109" s="490"/>
      <c r="G109" s="490"/>
      <c r="H109" s="490"/>
      <c r="I109" s="490"/>
      <c r="J109" s="490"/>
      <c r="K109" s="490"/>
      <c r="L109" s="490"/>
      <c r="M109" s="490"/>
      <c r="N109" s="364">
        <v>300000</v>
      </c>
      <c r="O109" s="367">
        <v>-283006</v>
      </c>
      <c r="P109" s="364">
        <v>16994</v>
      </c>
      <c r="Q109" s="364">
        <v>16994</v>
      </c>
      <c r="R109" s="491">
        <v>16994</v>
      </c>
      <c r="S109" s="491"/>
      <c r="T109" s="491">
        <v>16994</v>
      </c>
      <c r="U109" s="491"/>
      <c r="W109" s="491">
        <v>16994</v>
      </c>
      <c r="X109" s="491"/>
      <c r="Y109" s="491"/>
      <c r="Z109" s="491"/>
      <c r="AA109" s="491"/>
      <c r="AB109" s="491"/>
      <c r="AC109" s="491">
        <v>0</v>
      </c>
      <c r="AD109" s="491"/>
      <c r="AE109" s="491"/>
      <c r="AF109" s="491"/>
      <c r="AG109" s="491"/>
    </row>
    <row r="110" spans="2:33" ht="14.25" customHeight="1">
      <c r="B110" s="488" t="s">
        <v>282</v>
      </c>
      <c r="C110" s="488"/>
      <c r="D110" s="488"/>
      <c r="E110" s="488" t="s">
        <v>775</v>
      </c>
      <c r="F110" s="488"/>
      <c r="G110" s="488"/>
      <c r="H110" s="488"/>
      <c r="I110" s="488"/>
      <c r="J110" s="488"/>
      <c r="K110" s="488"/>
      <c r="L110" s="488"/>
      <c r="M110" s="488"/>
      <c r="N110" s="365">
        <v>0</v>
      </c>
      <c r="O110" s="365">
        <v>16994</v>
      </c>
      <c r="P110" s="365">
        <v>16994</v>
      </c>
      <c r="Q110" s="365">
        <v>16994</v>
      </c>
      <c r="R110" s="489">
        <v>16994</v>
      </c>
      <c r="S110" s="489"/>
      <c r="T110" s="489">
        <v>16994</v>
      </c>
      <c r="U110" s="489"/>
      <c r="W110" s="489">
        <v>16994</v>
      </c>
      <c r="X110" s="489"/>
      <c r="Y110" s="489"/>
      <c r="Z110" s="489"/>
      <c r="AA110" s="489"/>
      <c r="AB110" s="489"/>
      <c r="AC110" s="489">
        <v>0</v>
      </c>
      <c r="AD110" s="489"/>
      <c r="AE110" s="489"/>
      <c r="AF110" s="489"/>
      <c r="AG110" s="489"/>
    </row>
    <row r="111" spans="2:33" ht="14.25" customHeight="1">
      <c r="B111" s="488" t="s">
        <v>286</v>
      </c>
      <c r="C111" s="488"/>
      <c r="D111" s="488"/>
      <c r="E111" s="488" t="s">
        <v>776</v>
      </c>
      <c r="F111" s="488"/>
      <c r="G111" s="488"/>
      <c r="H111" s="488"/>
      <c r="I111" s="488"/>
      <c r="J111" s="488"/>
      <c r="K111" s="488"/>
      <c r="L111" s="488"/>
      <c r="M111" s="488"/>
      <c r="N111" s="365">
        <v>0</v>
      </c>
      <c r="O111" s="365">
        <v>16994</v>
      </c>
      <c r="P111" s="365">
        <v>16994</v>
      </c>
      <c r="Q111" s="365">
        <v>16994</v>
      </c>
      <c r="R111" s="489">
        <v>16994</v>
      </c>
      <c r="S111" s="489"/>
      <c r="T111" s="489">
        <v>16994</v>
      </c>
      <c r="U111" s="489"/>
      <c r="W111" s="489">
        <v>16994</v>
      </c>
      <c r="X111" s="489"/>
      <c r="Y111" s="489"/>
      <c r="Z111" s="489"/>
      <c r="AA111" s="489"/>
      <c r="AB111" s="489"/>
      <c r="AC111" s="489">
        <v>0</v>
      </c>
      <c r="AD111" s="489"/>
      <c r="AE111" s="489"/>
      <c r="AF111" s="489"/>
      <c r="AG111" s="489"/>
    </row>
    <row r="112" spans="2:33" ht="14.25" customHeight="1">
      <c r="B112" s="488" t="s">
        <v>288</v>
      </c>
      <c r="C112" s="488"/>
      <c r="D112" s="488"/>
      <c r="E112" s="488" t="s">
        <v>780</v>
      </c>
      <c r="F112" s="488"/>
      <c r="G112" s="488"/>
      <c r="H112" s="488"/>
      <c r="I112" s="488"/>
      <c r="J112" s="488"/>
      <c r="K112" s="488"/>
      <c r="L112" s="488"/>
      <c r="M112" s="488"/>
      <c r="N112" s="365">
        <v>300000</v>
      </c>
      <c r="O112" s="368">
        <v>-300000</v>
      </c>
      <c r="P112" s="365">
        <v>0</v>
      </c>
      <c r="Q112" s="365">
        <v>0</v>
      </c>
      <c r="R112" s="489">
        <v>0</v>
      </c>
      <c r="S112" s="489"/>
      <c r="T112" s="489">
        <v>0</v>
      </c>
      <c r="U112" s="489"/>
      <c r="W112" s="489">
        <v>0</v>
      </c>
      <c r="X112" s="489"/>
      <c r="Y112" s="489"/>
      <c r="Z112" s="489"/>
      <c r="AA112" s="489"/>
      <c r="AB112" s="489"/>
      <c r="AC112" s="489">
        <v>0</v>
      </c>
      <c r="AD112" s="489"/>
      <c r="AE112" s="489"/>
      <c r="AF112" s="489"/>
      <c r="AG112" s="489"/>
    </row>
    <row r="113" spans="2:33" ht="14.25" customHeight="1">
      <c r="B113" s="488" t="s">
        <v>290</v>
      </c>
      <c r="C113" s="488"/>
      <c r="D113" s="488"/>
      <c r="E113" s="488" t="s">
        <v>780</v>
      </c>
      <c r="F113" s="488"/>
      <c r="G113" s="488"/>
      <c r="H113" s="488"/>
      <c r="I113" s="488"/>
      <c r="J113" s="488"/>
      <c r="K113" s="488"/>
      <c r="L113" s="488"/>
      <c r="M113" s="488"/>
      <c r="N113" s="365">
        <v>300000</v>
      </c>
      <c r="O113" s="368">
        <v>-300000</v>
      </c>
      <c r="P113" s="365">
        <v>0</v>
      </c>
      <c r="Q113" s="365">
        <v>0</v>
      </c>
      <c r="R113" s="489">
        <v>0</v>
      </c>
      <c r="S113" s="489"/>
      <c r="T113" s="489">
        <v>0</v>
      </c>
      <c r="U113" s="489"/>
      <c r="W113" s="489">
        <v>0</v>
      </c>
      <c r="X113" s="489"/>
      <c r="Y113" s="489"/>
      <c r="Z113" s="489"/>
      <c r="AA113" s="489"/>
      <c r="AB113" s="489"/>
      <c r="AC113" s="489">
        <v>0</v>
      </c>
      <c r="AD113" s="489"/>
      <c r="AE113" s="489"/>
      <c r="AF113" s="489"/>
      <c r="AG113" s="489"/>
    </row>
    <row r="114" spans="2:33" ht="14.25" customHeight="1">
      <c r="B114" s="492" t="s">
        <v>295</v>
      </c>
      <c r="C114" s="492"/>
      <c r="D114" s="492"/>
      <c r="E114" s="471" t="s">
        <v>296</v>
      </c>
      <c r="F114" s="471"/>
      <c r="G114" s="471"/>
      <c r="H114" s="471"/>
      <c r="I114" s="471"/>
      <c r="J114" s="471"/>
      <c r="K114" s="471"/>
      <c r="L114" s="471"/>
      <c r="M114" s="471"/>
      <c r="N114" s="363">
        <v>0</v>
      </c>
      <c r="O114" s="363">
        <v>174900</v>
      </c>
      <c r="P114" s="363">
        <v>174900</v>
      </c>
      <c r="Q114" s="364">
        <v>174900</v>
      </c>
      <c r="R114" s="493">
        <v>174900</v>
      </c>
      <c r="S114" s="493"/>
      <c r="T114" s="493">
        <v>174900</v>
      </c>
      <c r="U114" s="493"/>
      <c r="W114" s="493">
        <v>174900</v>
      </c>
      <c r="X114" s="493"/>
      <c r="Y114" s="493"/>
      <c r="Z114" s="493"/>
      <c r="AA114" s="493"/>
      <c r="AB114" s="493"/>
      <c r="AC114" s="493">
        <v>0</v>
      </c>
      <c r="AD114" s="493"/>
      <c r="AE114" s="493"/>
      <c r="AF114" s="493"/>
      <c r="AG114" s="493"/>
    </row>
    <row r="115" spans="2:33" ht="14.25" customHeight="1">
      <c r="B115" s="490" t="s">
        <v>297</v>
      </c>
      <c r="C115" s="490"/>
      <c r="D115" s="490"/>
      <c r="E115" s="490" t="s">
        <v>298</v>
      </c>
      <c r="F115" s="490"/>
      <c r="G115" s="490"/>
      <c r="H115" s="490"/>
      <c r="I115" s="490"/>
      <c r="J115" s="490"/>
      <c r="K115" s="490"/>
      <c r="L115" s="490"/>
      <c r="M115" s="490"/>
      <c r="N115" s="364">
        <v>0</v>
      </c>
      <c r="O115" s="364">
        <v>174900</v>
      </c>
      <c r="P115" s="364">
        <v>174900</v>
      </c>
      <c r="Q115" s="364">
        <v>174900</v>
      </c>
      <c r="R115" s="491">
        <v>174900</v>
      </c>
      <c r="S115" s="491"/>
      <c r="T115" s="491">
        <v>174900</v>
      </c>
      <c r="U115" s="491"/>
      <c r="W115" s="491">
        <v>174900</v>
      </c>
      <c r="X115" s="491"/>
      <c r="Y115" s="491"/>
      <c r="Z115" s="491"/>
      <c r="AA115" s="491"/>
      <c r="AB115" s="491"/>
      <c r="AC115" s="491">
        <v>0</v>
      </c>
      <c r="AD115" s="491"/>
      <c r="AE115" s="491"/>
      <c r="AF115" s="491"/>
      <c r="AG115" s="491"/>
    </row>
    <row r="116" spans="2:33" ht="14.25" customHeight="1">
      <c r="B116" s="488" t="s">
        <v>299</v>
      </c>
      <c r="C116" s="488"/>
      <c r="D116" s="488"/>
      <c r="E116" s="488" t="s">
        <v>781</v>
      </c>
      <c r="F116" s="488"/>
      <c r="G116" s="488"/>
      <c r="H116" s="488"/>
      <c r="I116" s="488"/>
      <c r="J116" s="488"/>
      <c r="K116" s="488"/>
      <c r="L116" s="488"/>
      <c r="M116" s="488"/>
      <c r="N116" s="365">
        <v>0</v>
      </c>
      <c r="O116" s="365">
        <v>174900</v>
      </c>
      <c r="P116" s="365">
        <v>174900</v>
      </c>
      <c r="Q116" s="365">
        <v>174900</v>
      </c>
      <c r="R116" s="489">
        <v>174900</v>
      </c>
      <c r="S116" s="489"/>
      <c r="T116" s="489">
        <v>174900</v>
      </c>
      <c r="U116" s="489"/>
      <c r="W116" s="489">
        <v>174900</v>
      </c>
      <c r="X116" s="489"/>
      <c r="Y116" s="489"/>
      <c r="Z116" s="489"/>
      <c r="AA116" s="489"/>
      <c r="AB116" s="489"/>
      <c r="AC116" s="489">
        <v>0</v>
      </c>
      <c r="AD116" s="489"/>
      <c r="AE116" s="489"/>
      <c r="AF116" s="489"/>
      <c r="AG116" s="489"/>
    </row>
    <row r="117" spans="2:33" ht="14.25" customHeight="1">
      <c r="B117" s="488" t="s">
        <v>303</v>
      </c>
      <c r="C117" s="488"/>
      <c r="D117" s="488"/>
      <c r="E117" s="488" t="s">
        <v>783</v>
      </c>
      <c r="F117" s="488"/>
      <c r="G117" s="488"/>
      <c r="H117" s="488"/>
      <c r="I117" s="488"/>
      <c r="J117" s="488"/>
      <c r="K117" s="488"/>
      <c r="L117" s="488"/>
      <c r="M117" s="488"/>
      <c r="N117" s="365">
        <v>0</v>
      </c>
      <c r="O117" s="365">
        <v>69600</v>
      </c>
      <c r="P117" s="365">
        <v>69600</v>
      </c>
      <c r="Q117" s="365">
        <v>69600</v>
      </c>
      <c r="R117" s="489">
        <v>69600</v>
      </c>
      <c r="S117" s="489"/>
      <c r="T117" s="489">
        <v>69600</v>
      </c>
      <c r="U117" s="489"/>
      <c r="W117" s="489">
        <v>69600</v>
      </c>
      <c r="X117" s="489"/>
      <c r="Y117" s="489"/>
      <c r="Z117" s="489"/>
      <c r="AA117" s="489"/>
      <c r="AB117" s="489"/>
      <c r="AC117" s="489">
        <v>0</v>
      </c>
      <c r="AD117" s="489"/>
      <c r="AE117" s="489"/>
      <c r="AF117" s="489"/>
      <c r="AG117" s="489"/>
    </row>
    <row r="118" spans="2:33" ht="14.25" customHeight="1">
      <c r="B118" s="488" t="s">
        <v>786</v>
      </c>
      <c r="C118" s="488"/>
      <c r="D118" s="488"/>
      <c r="E118" s="488" t="s">
        <v>787</v>
      </c>
      <c r="F118" s="488"/>
      <c r="G118" s="488"/>
      <c r="H118" s="488"/>
      <c r="I118" s="488"/>
      <c r="J118" s="488"/>
      <c r="K118" s="488"/>
      <c r="L118" s="488"/>
      <c r="M118" s="488"/>
      <c r="N118" s="365">
        <v>0</v>
      </c>
      <c r="O118" s="365">
        <v>105300</v>
      </c>
      <c r="P118" s="365">
        <v>105300</v>
      </c>
      <c r="Q118" s="365">
        <v>105300</v>
      </c>
      <c r="R118" s="489">
        <v>105300</v>
      </c>
      <c r="S118" s="489"/>
      <c r="T118" s="489">
        <v>105300</v>
      </c>
      <c r="U118" s="489"/>
      <c r="W118" s="489">
        <v>105300</v>
      </c>
      <c r="X118" s="489"/>
      <c r="Y118" s="489"/>
      <c r="Z118" s="489"/>
      <c r="AA118" s="489"/>
      <c r="AB118" s="489"/>
      <c r="AC118" s="489">
        <v>0</v>
      </c>
      <c r="AD118" s="489"/>
      <c r="AE118" s="489"/>
      <c r="AF118" s="489"/>
      <c r="AG118" s="489"/>
    </row>
    <row r="119" spans="2:33" ht="14.25" customHeight="1">
      <c r="B119" s="492" t="s">
        <v>337</v>
      </c>
      <c r="C119" s="492"/>
      <c r="D119" s="492"/>
      <c r="E119" s="471" t="s">
        <v>338</v>
      </c>
      <c r="F119" s="471"/>
      <c r="G119" s="471"/>
      <c r="H119" s="471"/>
      <c r="I119" s="471"/>
      <c r="J119" s="471"/>
      <c r="K119" s="471"/>
      <c r="L119" s="471"/>
      <c r="M119" s="471"/>
      <c r="N119" s="363">
        <v>0</v>
      </c>
      <c r="O119" s="363">
        <v>460826.41</v>
      </c>
      <c r="P119" s="363">
        <v>460826.41</v>
      </c>
      <c r="Q119" s="364">
        <v>460826.41</v>
      </c>
      <c r="R119" s="493">
        <v>460826.41</v>
      </c>
      <c r="S119" s="493"/>
      <c r="T119" s="493">
        <v>460826.41</v>
      </c>
      <c r="U119" s="493"/>
      <c r="W119" s="493">
        <v>460826.41</v>
      </c>
      <c r="X119" s="493"/>
      <c r="Y119" s="493"/>
      <c r="Z119" s="493"/>
      <c r="AA119" s="493"/>
      <c r="AB119" s="493"/>
      <c r="AC119" s="493">
        <v>0</v>
      </c>
      <c r="AD119" s="493"/>
      <c r="AE119" s="493"/>
      <c r="AF119" s="493"/>
      <c r="AG119" s="493"/>
    </row>
    <row r="120" spans="2:33" ht="14.25" customHeight="1">
      <c r="B120" s="490" t="s">
        <v>339</v>
      </c>
      <c r="C120" s="490"/>
      <c r="D120" s="490"/>
      <c r="E120" s="490" t="s">
        <v>340</v>
      </c>
      <c r="F120" s="490"/>
      <c r="G120" s="490"/>
      <c r="H120" s="490"/>
      <c r="I120" s="490"/>
      <c r="J120" s="490"/>
      <c r="K120" s="490"/>
      <c r="L120" s="490"/>
      <c r="M120" s="490"/>
      <c r="N120" s="364">
        <v>0</v>
      </c>
      <c r="O120" s="364">
        <v>460826.41</v>
      </c>
      <c r="P120" s="364">
        <v>460826.41</v>
      </c>
      <c r="Q120" s="364">
        <v>460826.41</v>
      </c>
      <c r="R120" s="491">
        <v>460826.41</v>
      </c>
      <c r="S120" s="491"/>
      <c r="T120" s="491">
        <v>460826.41</v>
      </c>
      <c r="U120" s="491"/>
      <c r="W120" s="491">
        <v>460826.41</v>
      </c>
      <c r="X120" s="491"/>
      <c r="Y120" s="491"/>
      <c r="Z120" s="491"/>
      <c r="AA120" s="491"/>
      <c r="AB120" s="491"/>
      <c r="AC120" s="491">
        <v>0</v>
      </c>
      <c r="AD120" s="491"/>
      <c r="AE120" s="491"/>
      <c r="AF120" s="491"/>
      <c r="AG120" s="491"/>
    </row>
    <row r="121" spans="2:33" ht="14.25" customHeight="1">
      <c r="B121" s="488" t="s">
        <v>341</v>
      </c>
      <c r="C121" s="488"/>
      <c r="D121" s="488"/>
      <c r="E121" s="488" t="s">
        <v>798</v>
      </c>
      <c r="F121" s="488"/>
      <c r="G121" s="488"/>
      <c r="H121" s="488"/>
      <c r="I121" s="488"/>
      <c r="J121" s="488"/>
      <c r="K121" s="488"/>
      <c r="L121" s="488"/>
      <c r="M121" s="488"/>
      <c r="N121" s="365">
        <v>0</v>
      </c>
      <c r="O121" s="365">
        <v>52508</v>
      </c>
      <c r="P121" s="365">
        <v>52508</v>
      </c>
      <c r="Q121" s="365">
        <v>52508</v>
      </c>
      <c r="R121" s="489">
        <v>52508</v>
      </c>
      <c r="S121" s="489"/>
      <c r="T121" s="489">
        <v>52508</v>
      </c>
      <c r="U121" s="489"/>
      <c r="W121" s="489">
        <v>52508</v>
      </c>
      <c r="X121" s="489"/>
      <c r="Y121" s="489"/>
      <c r="Z121" s="489"/>
      <c r="AA121" s="489"/>
      <c r="AB121" s="489"/>
      <c r="AC121" s="489">
        <v>0</v>
      </c>
      <c r="AD121" s="489"/>
      <c r="AE121" s="489"/>
      <c r="AF121" s="489"/>
      <c r="AG121" s="489"/>
    </row>
    <row r="122" spans="2:33" ht="14.25" customHeight="1">
      <c r="B122" s="488" t="s">
        <v>480</v>
      </c>
      <c r="C122" s="488"/>
      <c r="D122" s="488"/>
      <c r="E122" s="488" t="s">
        <v>799</v>
      </c>
      <c r="F122" s="488"/>
      <c r="G122" s="488"/>
      <c r="H122" s="488"/>
      <c r="I122" s="488"/>
      <c r="J122" s="488"/>
      <c r="K122" s="488"/>
      <c r="L122" s="488"/>
      <c r="M122" s="488"/>
      <c r="N122" s="365">
        <v>0</v>
      </c>
      <c r="O122" s="365">
        <v>52508</v>
      </c>
      <c r="P122" s="365">
        <v>52508</v>
      </c>
      <c r="Q122" s="365">
        <v>52508</v>
      </c>
      <c r="R122" s="489">
        <v>52508</v>
      </c>
      <c r="S122" s="489"/>
      <c r="T122" s="489">
        <v>52508</v>
      </c>
      <c r="U122" s="489"/>
      <c r="W122" s="489">
        <v>52508</v>
      </c>
      <c r="X122" s="489"/>
      <c r="Y122" s="489"/>
      <c r="Z122" s="489"/>
      <c r="AA122" s="489"/>
      <c r="AB122" s="489"/>
      <c r="AC122" s="489">
        <v>0</v>
      </c>
      <c r="AD122" s="489"/>
      <c r="AE122" s="489"/>
      <c r="AF122" s="489"/>
      <c r="AG122" s="489"/>
    </row>
    <row r="123" spans="2:33" ht="14.25" customHeight="1">
      <c r="B123" s="488" t="s">
        <v>345</v>
      </c>
      <c r="C123" s="488"/>
      <c r="D123" s="488"/>
      <c r="E123" s="488" t="s">
        <v>801</v>
      </c>
      <c r="F123" s="488"/>
      <c r="G123" s="488"/>
      <c r="H123" s="488"/>
      <c r="I123" s="488"/>
      <c r="J123" s="488"/>
      <c r="K123" s="488"/>
      <c r="L123" s="488"/>
      <c r="M123" s="488"/>
      <c r="N123" s="365">
        <v>0</v>
      </c>
      <c r="O123" s="365">
        <v>408318.41</v>
      </c>
      <c r="P123" s="365">
        <v>408318.41</v>
      </c>
      <c r="Q123" s="365">
        <v>408318.41</v>
      </c>
      <c r="R123" s="489">
        <v>408318.41</v>
      </c>
      <c r="S123" s="489"/>
      <c r="T123" s="489">
        <v>408318.41</v>
      </c>
      <c r="U123" s="489"/>
      <c r="W123" s="489">
        <v>408318.41</v>
      </c>
      <c r="X123" s="489"/>
      <c r="Y123" s="489"/>
      <c r="Z123" s="489"/>
      <c r="AA123" s="489"/>
      <c r="AB123" s="489"/>
      <c r="AC123" s="489">
        <v>0</v>
      </c>
      <c r="AD123" s="489"/>
      <c r="AE123" s="489"/>
      <c r="AF123" s="489"/>
      <c r="AG123" s="489"/>
    </row>
    <row r="124" spans="2:33" ht="14.25" customHeight="1" thickBot="1">
      <c r="B124" s="488" t="s">
        <v>347</v>
      </c>
      <c r="C124" s="488"/>
      <c r="D124" s="488"/>
      <c r="E124" s="488" t="s">
        <v>802</v>
      </c>
      <c r="F124" s="488"/>
      <c r="G124" s="488"/>
      <c r="H124" s="488"/>
      <c r="I124" s="488"/>
      <c r="J124" s="488"/>
      <c r="K124" s="488"/>
      <c r="L124" s="488"/>
      <c r="M124" s="488"/>
      <c r="N124" s="365">
        <v>0</v>
      </c>
      <c r="O124" s="365">
        <v>408318.41</v>
      </c>
      <c r="P124" s="365">
        <v>408318.41</v>
      </c>
      <c r="Q124" s="365">
        <v>408318.41</v>
      </c>
      <c r="R124" s="489">
        <v>408318.41</v>
      </c>
      <c r="S124" s="489"/>
      <c r="T124" s="489">
        <v>408318.41</v>
      </c>
      <c r="U124" s="489"/>
      <c r="W124" s="489">
        <v>408318.41</v>
      </c>
      <c r="X124" s="489"/>
      <c r="Y124" s="489"/>
      <c r="Z124" s="489"/>
      <c r="AA124" s="489"/>
      <c r="AB124" s="489"/>
      <c r="AC124" s="489">
        <v>0</v>
      </c>
      <c r="AD124" s="489"/>
      <c r="AE124" s="489"/>
      <c r="AF124" s="489"/>
      <c r="AG124" s="489"/>
    </row>
    <row r="125" spans="2:33" ht="14.25" customHeight="1" thickTop="1">
      <c r="E125" s="485" t="s">
        <v>819</v>
      </c>
      <c r="F125" s="485"/>
      <c r="G125" s="485"/>
      <c r="H125" s="485"/>
      <c r="I125" s="485"/>
      <c r="J125" s="485"/>
      <c r="K125" s="485"/>
      <c r="L125" s="485"/>
      <c r="M125" s="485"/>
      <c r="N125" s="369">
        <v>3631179.3</v>
      </c>
      <c r="O125" s="369">
        <v>554132.94999999995</v>
      </c>
      <c r="P125" s="369">
        <v>4185312.25</v>
      </c>
      <c r="Q125" s="369">
        <v>4185312.25</v>
      </c>
      <c r="R125" s="486">
        <v>4185312.25</v>
      </c>
      <c r="S125" s="486"/>
      <c r="T125" s="486">
        <v>4185312.25</v>
      </c>
      <c r="U125" s="486"/>
      <c r="W125" s="486">
        <v>4185312.25</v>
      </c>
      <c r="X125" s="486"/>
      <c r="Y125" s="486"/>
      <c r="Z125" s="486"/>
      <c r="AA125" s="486"/>
      <c r="AB125" s="486"/>
      <c r="AC125" s="486">
        <v>0</v>
      </c>
      <c r="AD125" s="486"/>
      <c r="AE125" s="486"/>
      <c r="AF125" s="486"/>
      <c r="AG125" s="486"/>
    </row>
    <row r="126" spans="2:33" ht="7.15" customHeight="1"/>
    <row r="127" spans="2:33" ht="21.4" customHeight="1">
      <c r="F127" s="487" t="s">
        <v>500</v>
      </c>
      <c r="G127" s="487"/>
      <c r="H127" s="487"/>
      <c r="I127" s="487" t="s">
        <v>501</v>
      </c>
      <c r="J127" s="487"/>
      <c r="K127" s="487"/>
      <c r="L127" s="487"/>
      <c r="M127" s="487"/>
      <c r="N127" s="487"/>
      <c r="O127" s="487"/>
      <c r="P127" s="487"/>
      <c r="Q127" s="487"/>
      <c r="R127" s="487"/>
      <c r="S127" s="487"/>
      <c r="T127" s="487"/>
      <c r="U127" s="487"/>
      <c r="V127" s="487"/>
      <c r="W127" s="487"/>
      <c r="X127" s="487"/>
      <c r="Y127" s="487"/>
      <c r="Z127" s="487"/>
      <c r="AA127" s="487"/>
      <c r="AB127" s="487"/>
      <c r="AC127" s="487"/>
      <c r="AD127" s="487"/>
    </row>
    <row r="128" spans="2:33" ht="14.25" customHeight="1">
      <c r="B128" s="492" t="s">
        <v>1</v>
      </c>
      <c r="C128" s="492"/>
      <c r="D128" s="492"/>
      <c r="E128" s="471" t="s">
        <v>2</v>
      </c>
      <c r="F128" s="471"/>
      <c r="G128" s="471"/>
      <c r="H128" s="471"/>
      <c r="I128" s="471"/>
      <c r="J128" s="471"/>
      <c r="K128" s="471"/>
      <c r="L128" s="471"/>
      <c r="M128" s="471"/>
      <c r="N128" s="363">
        <v>13673700.41</v>
      </c>
      <c r="O128" s="363">
        <v>203748.15</v>
      </c>
      <c r="P128" s="363">
        <v>13877448.560000001</v>
      </c>
      <c r="Q128" s="364">
        <v>13877448.560000001</v>
      </c>
      <c r="R128" s="493">
        <v>13877448.560000001</v>
      </c>
      <c r="S128" s="493"/>
      <c r="T128" s="493">
        <v>13877448.560000001</v>
      </c>
      <c r="U128" s="493"/>
      <c r="W128" s="493">
        <v>13877448.560000001</v>
      </c>
      <c r="X128" s="493"/>
      <c r="Y128" s="493"/>
      <c r="Z128" s="493"/>
      <c r="AA128" s="493"/>
      <c r="AB128" s="493"/>
      <c r="AC128" s="493">
        <v>0</v>
      </c>
      <c r="AD128" s="493"/>
      <c r="AE128" s="493"/>
      <c r="AF128" s="493"/>
      <c r="AG128" s="493"/>
    </row>
    <row r="129" spans="1:34" ht="14.25" customHeight="1">
      <c r="B129" s="490" t="s">
        <v>3</v>
      </c>
      <c r="C129" s="490"/>
      <c r="D129" s="490"/>
      <c r="E129" s="490" t="s">
        <v>4</v>
      </c>
      <c r="F129" s="490"/>
      <c r="G129" s="490"/>
      <c r="H129" s="490"/>
      <c r="I129" s="490"/>
      <c r="J129" s="490"/>
      <c r="K129" s="490"/>
      <c r="L129" s="490"/>
      <c r="M129" s="490"/>
      <c r="N129" s="364">
        <v>11972560.800000001</v>
      </c>
      <c r="O129" s="367">
        <v>-544575.31000000006</v>
      </c>
      <c r="P129" s="364">
        <v>11427985.49</v>
      </c>
      <c r="Q129" s="364">
        <v>11427985.49</v>
      </c>
      <c r="R129" s="491">
        <v>11427985.49</v>
      </c>
      <c r="S129" s="491"/>
      <c r="T129" s="491">
        <v>11427985.49</v>
      </c>
      <c r="U129" s="491"/>
      <c r="W129" s="491">
        <v>11427985.49</v>
      </c>
      <c r="X129" s="491"/>
      <c r="Y129" s="491"/>
      <c r="Z129" s="491"/>
      <c r="AA129" s="491"/>
      <c r="AB129" s="491"/>
      <c r="AC129" s="491">
        <v>0</v>
      </c>
      <c r="AD129" s="491"/>
      <c r="AE129" s="491"/>
      <c r="AF129" s="491"/>
      <c r="AG129" s="491"/>
    </row>
    <row r="130" spans="1:34" ht="11.65" customHeight="1"/>
    <row r="131" spans="1:34" ht="14.1" customHeight="1">
      <c r="AC131" s="464" t="s">
        <v>731</v>
      </c>
      <c r="AD131" s="464"/>
      <c r="AE131" s="464"/>
      <c r="AF131" s="464"/>
      <c r="AG131" s="464"/>
      <c r="AH131" s="464"/>
    </row>
    <row r="132" spans="1:34" ht="7.15" customHeight="1">
      <c r="D132" s="482" t="s">
        <v>511</v>
      </c>
      <c r="E132" s="482"/>
      <c r="F132" s="482"/>
      <c r="G132" s="482"/>
      <c r="H132" s="482"/>
      <c r="I132" s="482"/>
      <c r="J132" s="482"/>
      <c r="K132" s="482"/>
      <c r="L132" s="482"/>
      <c r="M132" s="482"/>
      <c r="N132" s="482"/>
      <c r="O132" s="482"/>
      <c r="P132" s="482"/>
      <c r="Q132" s="482"/>
      <c r="R132" s="482"/>
      <c r="S132" s="482"/>
      <c r="T132" s="482"/>
      <c r="U132" s="482"/>
      <c r="V132" s="482"/>
      <c r="W132" s="482"/>
      <c r="X132" s="482"/>
      <c r="Y132" s="482"/>
      <c r="Z132" s="482"/>
      <c r="AA132" s="482"/>
      <c r="AB132" s="482"/>
    </row>
    <row r="133" spans="1:34" ht="9.6" customHeight="1">
      <c r="A133" s="483"/>
      <c r="B133" s="483"/>
      <c r="C133" s="483"/>
      <c r="D133" s="483"/>
      <c r="E133" s="483"/>
      <c r="F133" s="483"/>
      <c r="G133" s="483"/>
      <c r="H133" s="483"/>
      <c r="I133" s="483"/>
      <c r="J133" s="483"/>
      <c r="K133" s="482"/>
      <c r="L133" s="482"/>
      <c r="M133" s="482"/>
      <c r="N133" s="482"/>
      <c r="O133" s="482"/>
      <c r="P133" s="482"/>
      <c r="Q133" s="482"/>
      <c r="R133" s="482"/>
      <c r="S133" s="482"/>
      <c r="T133" s="482"/>
      <c r="U133" s="482"/>
      <c r="V133" s="482"/>
      <c r="W133" s="482"/>
      <c r="X133" s="482"/>
      <c r="Y133" s="482"/>
      <c r="Z133" s="482"/>
      <c r="AA133" s="482"/>
      <c r="AB133" s="482"/>
    </row>
    <row r="134" spans="1:34" ht="13.35" customHeight="1">
      <c r="A134" s="483"/>
      <c r="B134" s="483"/>
      <c r="C134" s="483"/>
      <c r="D134" s="483"/>
      <c r="E134" s="483"/>
      <c r="F134" s="483"/>
      <c r="G134" s="483"/>
      <c r="H134" s="483"/>
      <c r="I134" s="483"/>
      <c r="J134" s="483"/>
      <c r="K134" s="484" t="s">
        <v>615</v>
      </c>
      <c r="L134" s="484"/>
      <c r="M134" s="484"/>
      <c r="N134" s="484"/>
      <c r="O134" s="484"/>
      <c r="P134" s="484"/>
      <c r="Q134" s="484"/>
      <c r="R134" s="484"/>
      <c r="S134" s="484"/>
      <c r="T134" s="484"/>
      <c r="U134" s="484"/>
      <c r="V134" s="484"/>
      <c r="W134" s="484"/>
      <c r="X134" s="484"/>
      <c r="Y134" s="484"/>
    </row>
    <row r="135" spans="1:34" ht="5.25" customHeight="1">
      <c r="A135" s="483"/>
      <c r="B135" s="483"/>
      <c r="C135" s="483"/>
      <c r="D135" s="483"/>
      <c r="E135" s="483"/>
      <c r="F135" s="483"/>
      <c r="G135" s="483"/>
      <c r="H135" s="483"/>
      <c r="I135" s="483"/>
      <c r="J135" s="483"/>
      <c r="K135" s="477" t="s">
        <v>811</v>
      </c>
      <c r="L135" s="477"/>
      <c r="M135" s="477"/>
      <c r="N135" s="477"/>
      <c r="O135" s="477"/>
      <c r="P135" s="477"/>
      <c r="Q135" s="477"/>
      <c r="R135" s="477"/>
      <c r="S135" s="477"/>
      <c r="T135" s="477"/>
      <c r="U135" s="477"/>
      <c r="V135" s="477"/>
      <c r="W135" s="477"/>
      <c r="X135" s="477"/>
    </row>
    <row r="136" spans="1:34" ht="8.1" customHeight="1">
      <c r="C136" s="476" t="s">
        <v>617</v>
      </c>
      <c r="D136" s="476"/>
      <c r="E136" s="476"/>
      <c r="F136" s="476"/>
      <c r="G136" s="476"/>
      <c r="H136" s="476"/>
      <c r="I136" s="476"/>
      <c r="J136" s="476"/>
      <c r="K136" s="476"/>
      <c r="L136" s="477"/>
      <c r="M136" s="477"/>
      <c r="N136" s="477"/>
      <c r="O136" s="477"/>
      <c r="P136" s="477"/>
      <c r="Q136" s="477"/>
      <c r="R136" s="477"/>
      <c r="S136" s="477"/>
      <c r="T136" s="477"/>
      <c r="U136" s="478" t="s">
        <v>618</v>
      </c>
      <c r="V136" s="478"/>
      <c r="W136" s="478"/>
      <c r="X136" s="478"/>
      <c r="Y136" s="478"/>
      <c r="Z136" s="478"/>
      <c r="AA136" s="479" t="s">
        <v>619</v>
      </c>
      <c r="AB136" s="479"/>
      <c r="AC136" s="479"/>
      <c r="AD136" s="479"/>
      <c r="AE136" s="479"/>
    </row>
    <row r="137" spans="1:34" ht="6" customHeight="1">
      <c r="C137" s="476"/>
      <c r="D137" s="476"/>
      <c r="E137" s="476"/>
      <c r="F137" s="476"/>
      <c r="G137" s="476"/>
      <c r="H137" s="476"/>
      <c r="I137" s="476"/>
      <c r="J137" s="476"/>
      <c r="K137" s="476"/>
      <c r="L137" s="480"/>
      <c r="M137" s="480"/>
      <c r="N137" s="480"/>
      <c r="O137" s="480"/>
      <c r="P137" s="480"/>
      <c r="Q137" s="480"/>
      <c r="R137" s="480"/>
      <c r="S137" s="480"/>
      <c r="T137" s="480"/>
      <c r="U137" s="478"/>
      <c r="V137" s="478"/>
      <c r="W137" s="478"/>
      <c r="X137" s="478"/>
      <c r="Y137" s="478"/>
      <c r="Z137" s="478"/>
      <c r="AA137" s="479"/>
      <c r="AB137" s="479"/>
      <c r="AC137" s="479"/>
      <c r="AD137" s="479"/>
      <c r="AE137" s="479"/>
    </row>
    <row r="138" spans="1:34" ht="7.35" customHeight="1">
      <c r="C138" s="476" t="s">
        <v>812</v>
      </c>
      <c r="D138" s="476"/>
      <c r="E138" s="476"/>
      <c r="F138" s="476"/>
      <c r="G138" s="476"/>
      <c r="H138" s="481"/>
      <c r="I138" s="481"/>
      <c r="J138" s="481"/>
      <c r="K138" s="481"/>
      <c r="L138" s="481"/>
      <c r="M138" s="481"/>
      <c r="N138" s="481"/>
      <c r="O138" s="481"/>
      <c r="P138" s="481"/>
      <c r="Q138" s="481"/>
      <c r="R138" s="481"/>
      <c r="S138" s="481"/>
      <c r="T138" s="481"/>
      <c r="U138" s="481"/>
      <c r="V138" s="481"/>
      <c r="W138" s="481"/>
      <c r="X138" s="481"/>
      <c r="Y138" s="478"/>
      <c r="Z138" s="478"/>
      <c r="AA138" s="478" t="s">
        <v>813</v>
      </c>
      <c r="AB138" s="478"/>
      <c r="AC138" s="478"/>
    </row>
    <row r="139" spans="1:34" ht="6.75" customHeight="1">
      <c r="H139" s="481"/>
      <c r="I139" s="481"/>
      <c r="J139" s="481"/>
      <c r="K139" s="481"/>
      <c r="L139" s="481"/>
      <c r="M139" s="481"/>
      <c r="N139" s="481"/>
      <c r="O139" s="481"/>
      <c r="P139" s="481"/>
      <c r="Q139" s="481"/>
      <c r="R139" s="481"/>
      <c r="S139" s="481"/>
      <c r="T139" s="481"/>
      <c r="U139" s="481"/>
      <c r="V139" s="481"/>
      <c r="W139" s="481"/>
      <c r="X139" s="481"/>
      <c r="Y139" s="478"/>
      <c r="Z139" s="478"/>
      <c r="AA139" s="478"/>
      <c r="AB139" s="478"/>
      <c r="AC139" s="478"/>
    </row>
    <row r="140" spans="1:34" ht="29.65" customHeight="1">
      <c r="A140" s="474" t="s">
        <v>496</v>
      </c>
      <c r="B140" s="474"/>
      <c r="C140" s="474"/>
      <c r="D140" s="474"/>
      <c r="E140" s="474"/>
      <c r="F140" s="474"/>
      <c r="G140" s="474"/>
      <c r="H140" s="474"/>
      <c r="I140" s="474"/>
      <c r="J140" s="474"/>
      <c r="K140" s="474"/>
      <c r="L140" s="474"/>
      <c r="N140" s="354" t="s">
        <v>814</v>
      </c>
      <c r="O140" s="355" t="s">
        <v>815</v>
      </c>
      <c r="P140" s="354" t="s">
        <v>624</v>
      </c>
      <c r="Q140" s="475" t="s">
        <v>625</v>
      </c>
      <c r="R140" s="475"/>
      <c r="S140" s="354" t="s">
        <v>626</v>
      </c>
      <c r="T140" s="475" t="s">
        <v>627</v>
      </c>
      <c r="U140" s="475"/>
      <c r="V140" s="475" t="s">
        <v>816</v>
      </c>
      <c r="W140" s="475"/>
      <c r="X140" s="475"/>
      <c r="Y140" s="475"/>
      <c r="Z140" s="475"/>
      <c r="AA140" s="475"/>
      <c r="AB140" s="475" t="s">
        <v>516</v>
      </c>
      <c r="AC140" s="475"/>
      <c r="AD140" s="475"/>
      <c r="AE140" s="475"/>
      <c r="AF140" s="475"/>
    </row>
    <row r="141" spans="1:34" ht="9" customHeight="1"/>
    <row r="142" spans="1:34" ht="11.25" customHeight="1">
      <c r="B142" s="488" t="s">
        <v>5</v>
      </c>
      <c r="C142" s="488"/>
      <c r="D142" s="488"/>
      <c r="E142" s="488" t="s">
        <v>628</v>
      </c>
      <c r="F142" s="488"/>
      <c r="G142" s="488"/>
      <c r="H142" s="488"/>
      <c r="I142" s="488"/>
      <c r="J142" s="488"/>
      <c r="K142" s="488"/>
      <c r="L142" s="488"/>
      <c r="M142" s="488"/>
      <c r="N142" s="365">
        <v>11972560.800000001</v>
      </c>
      <c r="O142" s="368">
        <v>-544575.31000000006</v>
      </c>
      <c r="P142" s="365">
        <v>11427985.49</v>
      </c>
      <c r="Q142" s="365">
        <v>11427985.49</v>
      </c>
      <c r="R142" s="489">
        <v>11427985.49</v>
      </c>
      <c r="S142" s="489"/>
      <c r="T142" s="489">
        <v>11427985.49</v>
      </c>
      <c r="U142" s="489"/>
      <c r="W142" s="489">
        <v>11427985.49</v>
      </c>
      <c r="X142" s="489"/>
      <c r="Y142" s="489"/>
      <c r="Z142" s="489"/>
      <c r="AA142" s="489"/>
      <c r="AB142" s="489"/>
      <c r="AC142" s="489">
        <v>0</v>
      </c>
      <c r="AD142" s="489"/>
      <c r="AE142" s="489"/>
      <c r="AF142" s="489"/>
      <c r="AG142" s="489"/>
    </row>
    <row r="143" spans="1:34" ht="14.25" customHeight="1">
      <c r="B143" s="488" t="s">
        <v>7</v>
      </c>
      <c r="C143" s="488"/>
      <c r="D143" s="488"/>
      <c r="E143" s="488" t="s">
        <v>629</v>
      </c>
      <c r="F143" s="488"/>
      <c r="G143" s="488"/>
      <c r="H143" s="488"/>
      <c r="I143" s="488"/>
      <c r="J143" s="488"/>
      <c r="K143" s="488"/>
      <c r="L143" s="488"/>
      <c r="M143" s="488"/>
      <c r="N143" s="365">
        <v>11972560.800000001</v>
      </c>
      <c r="O143" s="368">
        <v>-544575.31000000006</v>
      </c>
      <c r="P143" s="365">
        <v>11427985.49</v>
      </c>
      <c r="Q143" s="365">
        <v>11427985.49</v>
      </c>
      <c r="R143" s="489">
        <v>11427985.49</v>
      </c>
      <c r="S143" s="489"/>
      <c r="T143" s="489">
        <v>11427985.49</v>
      </c>
      <c r="U143" s="489"/>
      <c r="W143" s="489">
        <v>11427985.49</v>
      </c>
      <c r="X143" s="489"/>
      <c r="Y143" s="489"/>
      <c r="Z143" s="489"/>
      <c r="AA143" s="489"/>
      <c r="AB143" s="489"/>
      <c r="AC143" s="489">
        <v>0</v>
      </c>
      <c r="AD143" s="489"/>
      <c r="AE143" s="489"/>
      <c r="AF143" s="489"/>
      <c r="AG143" s="489"/>
    </row>
    <row r="144" spans="1:34" ht="14.25" customHeight="1">
      <c r="B144" s="490" t="s">
        <v>9</v>
      </c>
      <c r="C144" s="490"/>
      <c r="D144" s="490"/>
      <c r="E144" s="490" t="s">
        <v>10</v>
      </c>
      <c r="F144" s="490"/>
      <c r="G144" s="490"/>
      <c r="H144" s="490"/>
      <c r="I144" s="490"/>
      <c r="J144" s="490"/>
      <c r="K144" s="490"/>
      <c r="L144" s="490"/>
      <c r="M144" s="490"/>
      <c r="N144" s="364">
        <v>1646139.61</v>
      </c>
      <c r="O144" s="364">
        <v>613587.78</v>
      </c>
      <c r="P144" s="364">
        <v>2259727.39</v>
      </c>
      <c r="Q144" s="364">
        <v>2259727.39</v>
      </c>
      <c r="R144" s="491">
        <v>2259727.39</v>
      </c>
      <c r="S144" s="491"/>
      <c r="T144" s="491">
        <v>2259727.39</v>
      </c>
      <c r="U144" s="491"/>
      <c r="W144" s="491">
        <v>2259727.39</v>
      </c>
      <c r="X144" s="491"/>
      <c r="Y144" s="491"/>
      <c r="Z144" s="491"/>
      <c r="AA144" s="491"/>
      <c r="AB144" s="491"/>
      <c r="AC144" s="491">
        <v>0</v>
      </c>
      <c r="AD144" s="491"/>
      <c r="AE144" s="491"/>
      <c r="AF144" s="491"/>
      <c r="AG144" s="491"/>
    </row>
    <row r="145" spans="2:33" ht="14.25" customHeight="1">
      <c r="B145" s="488" t="s">
        <v>11</v>
      </c>
      <c r="C145" s="488"/>
      <c r="D145" s="488"/>
      <c r="E145" s="488" t="s">
        <v>630</v>
      </c>
      <c r="F145" s="488"/>
      <c r="G145" s="488"/>
      <c r="H145" s="488"/>
      <c r="I145" s="488"/>
      <c r="J145" s="488"/>
      <c r="K145" s="488"/>
      <c r="L145" s="488"/>
      <c r="M145" s="488"/>
      <c r="N145" s="365">
        <v>1056896.4099999999</v>
      </c>
      <c r="O145" s="365">
        <v>153770.22</v>
      </c>
      <c r="P145" s="365">
        <v>1210666.6299999999</v>
      </c>
      <c r="Q145" s="365">
        <v>1210666.6299999999</v>
      </c>
      <c r="R145" s="489">
        <v>1210666.6299999999</v>
      </c>
      <c r="S145" s="489"/>
      <c r="T145" s="489">
        <v>1210666.6299999999</v>
      </c>
      <c r="U145" s="489"/>
      <c r="W145" s="489">
        <v>1210666.6299999999</v>
      </c>
      <c r="X145" s="489"/>
      <c r="Y145" s="489"/>
      <c r="Z145" s="489"/>
      <c r="AA145" s="489"/>
      <c r="AB145" s="489"/>
      <c r="AC145" s="489">
        <v>0</v>
      </c>
      <c r="AD145" s="489"/>
      <c r="AE145" s="489"/>
      <c r="AF145" s="489"/>
      <c r="AG145" s="489"/>
    </row>
    <row r="146" spans="2:33" ht="14.25" customHeight="1">
      <c r="B146" s="488" t="s">
        <v>13</v>
      </c>
      <c r="C146" s="488"/>
      <c r="D146" s="488"/>
      <c r="E146" s="488" t="s">
        <v>473</v>
      </c>
      <c r="F146" s="488"/>
      <c r="G146" s="488"/>
      <c r="H146" s="488"/>
      <c r="I146" s="488"/>
      <c r="J146" s="488"/>
      <c r="K146" s="488"/>
      <c r="L146" s="488"/>
      <c r="M146" s="488"/>
      <c r="N146" s="365">
        <v>26901.37</v>
      </c>
      <c r="O146" s="365">
        <v>19783.72</v>
      </c>
      <c r="P146" s="365">
        <v>46685.09</v>
      </c>
      <c r="Q146" s="365">
        <v>46685.09</v>
      </c>
      <c r="R146" s="489">
        <v>46685.09</v>
      </c>
      <c r="S146" s="489"/>
      <c r="T146" s="489">
        <v>46685.09</v>
      </c>
      <c r="U146" s="489"/>
      <c r="W146" s="489">
        <v>46685.09</v>
      </c>
      <c r="X146" s="489"/>
      <c r="Y146" s="489"/>
      <c r="Z146" s="489"/>
      <c r="AA146" s="489"/>
      <c r="AB146" s="489"/>
      <c r="AC146" s="489">
        <v>0</v>
      </c>
      <c r="AD146" s="489"/>
      <c r="AE146" s="489"/>
      <c r="AF146" s="489"/>
      <c r="AG146" s="489"/>
    </row>
    <row r="147" spans="2:33" ht="14.25" customHeight="1">
      <c r="B147" s="488" t="s">
        <v>15</v>
      </c>
      <c r="C147" s="488"/>
      <c r="D147" s="488"/>
      <c r="E147" s="488" t="s">
        <v>631</v>
      </c>
      <c r="F147" s="488"/>
      <c r="G147" s="488"/>
      <c r="H147" s="488"/>
      <c r="I147" s="488"/>
      <c r="J147" s="488"/>
      <c r="K147" s="488"/>
      <c r="L147" s="488"/>
      <c r="M147" s="488"/>
      <c r="N147" s="365">
        <v>1029995.04</v>
      </c>
      <c r="O147" s="365">
        <v>133986.5</v>
      </c>
      <c r="P147" s="365">
        <v>1163981.54</v>
      </c>
      <c r="Q147" s="365">
        <v>1163981.54</v>
      </c>
      <c r="R147" s="489">
        <v>1163981.54</v>
      </c>
      <c r="S147" s="489"/>
      <c r="T147" s="489">
        <v>1163981.54</v>
      </c>
      <c r="U147" s="489"/>
      <c r="W147" s="489">
        <v>1163981.54</v>
      </c>
      <c r="X147" s="489"/>
      <c r="Y147" s="489"/>
      <c r="Z147" s="489"/>
      <c r="AA147" s="489"/>
      <c r="AB147" s="489"/>
      <c r="AC147" s="489">
        <v>0</v>
      </c>
      <c r="AD147" s="489"/>
      <c r="AE147" s="489"/>
      <c r="AF147" s="489"/>
      <c r="AG147" s="489"/>
    </row>
    <row r="148" spans="2:33" ht="14.25" customHeight="1">
      <c r="B148" s="488" t="s">
        <v>17</v>
      </c>
      <c r="C148" s="488"/>
      <c r="D148" s="488"/>
      <c r="E148" s="488" t="s">
        <v>632</v>
      </c>
      <c r="F148" s="488"/>
      <c r="G148" s="488"/>
      <c r="H148" s="488"/>
      <c r="I148" s="488"/>
      <c r="J148" s="488"/>
      <c r="K148" s="488"/>
      <c r="L148" s="488"/>
      <c r="M148" s="488"/>
      <c r="N148" s="365">
        <v>589243.19999999995</v>
      </c>
      <c r="O148" s="365">
        <v>459817.56</v>
      </c>
      <c r="P148" s="365">
        <v>1049060.76</v>
      </c>
      <c r="Q148" s="365">
        <v>1049060.76</v>
      </c>
      <c r="R148" s="489">
        <v>1049060.76</v>
      </c>
      <c r="S148" s="489"/>
      <c r="T148" s="489">
        <v>1049060.76</v>
      </c>
      <c r="U148" s="489"/>
      <c r="W148" s="489">
        <v>1049060.76</v>
      </c>
      <c r="X148" s="489"/>
      <c r="Y148" s="489"/>
      <c r="Z148" s="489"/>
      <c r="AA148" s="489"/>
      <c r="AB148" s="489"/>
      <c r="AC148" s="489">
        <v>0</v>
      </c>
      <c r="AD148" s="489"/>
      <c r="AE148" s="489"/>
      <c r="AF148" s="489"/>
      <c r="AG148" s="489"/>
    </row>
    <row r="149" spans="2:33" ht="14.25" customHeight="1">
      <c r="B149" s="488" t="s">
        <v>19</v>
      </c>
      <c r="C149" s="488"/>
      <c r="D149" s="488"/>
      <c r="E149" s="488" t="s">
        <v>633</v>
      </c>
      <c r="F149" s="488"/>
      <c r="G149" s="488"/>
      <c r="H149" s="488"/>
      <c r="I149" s="488"/>
      <c r="J149" s="488"/>
      <c r="K149" s="488"/>
      <c r="L149" s="488"/>
      <c r="M149" s="488"/>
      <c r="N149" s="365">
        <v>589243.19999999995</v>
      </c>
      <c r="O149" s="365">
        <v>459817.56</v>
      </c>
      <c r="P149" s="365">
        <v>1049060.76</v>
      </c>
      <c r="Q149" s="365">
        <v>1049060.76</v>
      </c>
      <c r="R149" s="489">
        <v>1049060.76</v>
      </c>
      <c r="S149" s="489"/>
      <c r="T149" s="489">
        <v>1049060.76</v>
      </c>
      <c r="U149" s="489"/>
      <c r="W149" s="489">
        <v>1049060.76</v>
      </c>
      <c r="X149" s="489"/>
      <c r="Y149" s="489"/>
      <c r="Z149" s="489"/>
      <c r="AA149" s="489"/>
      <c r="AB149" s="489"/>
      <c r="AC149" s="489">
        <v>0</v>
      </c>
      <c r="AD149" s="489"/>
      <c r="AE149" s="489"/>
      <c r="AF149" s="489"/>
      <c r="AG149" s="489"/>
    </row>
    <row r="150" spans="2:33" ht="14.25" customHeight="1">
      <c r="B150" s="490" t="s">
        <v>21</v>
      </c>
      <c r="C150" s="490"/>
      <c r="D150" s="490"/>
      <c r="E150" s="490" t="s">
        <v>22</v>
      </c>
      <c r="F150" s="490"/>
      <c r="G150" s="490"/>
      <c r="H150" s="490"/>
      <c r="I150" s="490"/>
      <c r="J150" s="490"/>
      <c r="K150" s="490"/>
      <c r="L150" s="490"/>
      <c r="M150" s="490"/>
      <c r="N150" s="364">
        <v>0</v>
      </c>
      <c r="O150" s="364">
        <v>145135.67999999999</v>
      </c>
      <c r="P150" s="364">
        <v>145135.67999999999</v>
      </c>
      <c r="Q150" s="364">
        <v>145135.67999999999</v>
      </c>
      <c r="R150" s="491">
        <v>145135.67999999999</v>
      </c>
      <c r="S150" s="491"/>
      <c r="T150" s="491">
        <v>145135.67999999999</v>
      </c>
      <c r="U150" s="491"/>
      <c r="W150" s="491">
        <v>145135.67999999999</v>
      </c>
      <c r="X150" s="491"/>
      <c r="Y150" s="491"/>
      <c r="Z150" s="491"/>
      <c r="AA150" s="491"/>
      <c r="AB150" s="491"/>
      <c r="AC150" s="491">
        <v>0</v>
      </c>
      <c r="AD150" s="491"/>
      <c r="AE150" s="491"/>
      <c r="AF150" s="491"/>
      <c r="AG150" s="491"/>
    </row>
    <row r="151" spans="2:33" ht="14.25" customHeight="1">
      <c r="B151" s="488" t="s">
        <v>23</v>
      </c>
      <c r="C151" s="488"/>
      <c r="D151" s="488"/>
      <c r="E151" s="488" t="s">
        <v>634</v>
      </c>
      <c r="F151" s="488"/>
      <c r="G151" s="488"/>
      <c r="H151" s="488"/>
      <c r="I151" s="488"/>
      <c r="J151" s="488"/>
      <c r="K151" s="488"/>
      <c r="L151" s="488"/>
      <c r="M151" s="488"/>
      <c r="N151" s="365">
        <v>0</v>
      </c>
      <c r="O151" s="365">
        <v>145135.67999999999</v>
      </c>
      <c r="P151" s="365">
        <v>145135.67999999999</v>
      </c>
      <c r="Q151" s="365">
        <v>145135.67999999999</v>
      </c>
      <c r="R151" s="489">
        <v>145135.67999999999</v>
      </c>
      <c r="S151" s="489"/>
      <c r="T151" s="489">
        <v>145135.67999999999</v>
      </c>
      <c r="U151" s="489"/>
      <c r="W151" s="489">
        <v>145135.67999999999</v>
      </c>
      <c r="X151" s="489"/>
      <c r="Y151" s="489"/>
      <c r="Z151" s="489"/>
      <c r="AA151" s="489"/>
      <c r="AB151" s="489"/>
      <c r="AC151" s="489">
        <v>0</v>
      </c>
      <c r="AD151" s="489"/>
      <c r="AE151" s="489"/>
      <c r="AF151" s="489"/>
      <c r="AG151" s="489"/>
    </row>
    <row r="152" spans="2:33" ht="14.25" customHeight="1">
      <c r="B152" s="488" t="s">
        <v>25</v>
      </c>
      <c r="C152" s="488"/>
      <c r="D152" s="488"/>
      <c r="E152" s="488" t="s">
        <v>635</v>
      </c>
      <c r="F152" s="488"/>
      <c r="G152" s="488"/>
      <c r="H152" s="488"/>
      <c r="I152" s="488"/>
      <c r="J152" s="488"/>
      <c r="K152" s="488"/>
      <c r="L152" s="488"/>
      <c r="M152" s="488"/>
      <c r="N152" s="365">
        <v>0</v>
      </c>
      <c r="O152" s="365">
        <v>79940.88</v>
      </c>
      <c r="P152" s="365">
        <v>79940.88</v>
      </c>
      <c r="Q152" s="365">
        <v>79940.88</v>
      </c>
      <c r="R152" s="489">
        <v>79940.88</v>
      </c>
      <c r="S152" s="489"/>
      <c r="T152" s="489">
        <v>79940.88</v>
      </c>
      <c r="U152" s="489"/>
      <c r="W152" s="489">
        <v>79940.88</v>
      </c>
      <c r="X152" s="489"/>
      <c r="Y152" s="489"/>
      <c r="Z152" s="489"/>
      <c r="AA152" s="489"/>
      <c r="AB152" s="489"/>
      <c r="AC152" s="489">
        <v>0</v>
      </c>
      <c r="AD152" s="489"/>
      <c r="AE152" s="489"/>
      <c r="AF152" s="489"/>
      <c r="AG152" s="489"/>
    </row>
    <row r="153" spans="2:33" ht="14.25" customHeight="1">
      <c r="B153" s="488" t="s">
        <v>636</v>
      </c>
      <c r="C153" s="488"/>
      <c r="D153" s="488"/>
      <c r="E153" s="488" t="s">
        <v>637</v>
      </c>
      <c r="F153" s="488"/>
      <c r="G153" s="488"/>
      <c r="H153" s="488"/>
      <c r="I153" s="488"/>
      <c r="J153" s="488"/>
      <c r="K153" s="488"/>
      <c r="L153" s="488"/>
      <c r="M153" s="488"/>
      <c r="N153" s="365">
        <v>0</v>
      </c>
      <c r="O153" s="365">
        <v>65194.8</v>
      </c>
      <c r="P153" s="365">
        <v>65194.8</v>
      </c>
      <c r="Q153" s="365">
        <v>65194.8</v>
      </c>
      <c r="R153" s="489">
        <v>65194.8</v>
      </c>
      <c r="S153" s="489"/>
      <c r="T153" s="489">
        <v>65194.8</v>
      </c>
      <c r="U153" s="489"/>
      <c r="W153" s="489">
        <v>65194.8</v>
      </c>
      <c r="X153" s="489"/>
      <c r="Y153" s="489"/>
      <c r="Z153" s="489"/>
      <c r="AA153" s="489"/>
      <c r="AB153" s="489"/>
      <c r="AC153" s="489">
        <v>0</v>
      </c>
      <c r="AD153" s="489"/>
      <c r="AE153" s="489"/>
      <c r="AF153" s="489"/>
      <c r="AG153" s="489"/>
    </row>
    <row r="154" spans="2:33" ht="14.25" customHeight="1">
      <c r="B154" s="490" t="s">
        <v>27</v>
      </c>
      <c r="C154" s="490"/>
      <c r="D154" s="490"/>
      <c r="E154" s="490" t="s">
        <v>28</v>
      </c>
      <c r="F154" s="490"/>
      <c r="G154" s="490"/>
      <c r="H154" s="490"/>
      <c r="I154" s="490"/>
      <c r="J154" s="490"/>
      <c r="K154" s="490"/>
      <c r="L154" s="490"/>
      <c r="M154" s="490"/>
      <c r="N154" s="364">
        <v>55000</v>
      </c>
      <c r="O154" s="367">
        <v>-54400</v>
      </c>
      <c r="P154" s="364">
        <v>600</v>
      </c>
      <c r="Q154" s="364">
        <v>600</v>
      </c>
      <c r="R154" s="491">
        <v>600</v>
      </c>
      <c r="S154" s="491"/>
      <c r="T154" s="491">
        <v>600</v>
      </c>
      <c r="U154" s="491"/>
      <c r="W154" s="491">
        <v>600</v>
      </c>
      <c r="X154" s="491"/>
      <c r="Y154" s="491"/>
      <c r="Z154" s="491"/>
      <c r="AA154" s="491"/>
      <c r="AB154" s="491"/>
      <c r="AC154" s="491">
        <v>0</v>
      </c>
      <c r="AD154" s="491"/>
      <c r="AE154" s="491"/>
      <c r="AF154" s="491"/>
      <c r="AG154" s="491"/>
    </row>
    <row r="155" spans="2:33" ht="14.25" customHeight="1">
      <c r="B155" s="488" t="s">
        <v>640</v>
      </c>
      <c r="C155" s="488"/>
      <c r="D155" s="488"/>
      <c r="E155" s="488" t="s">
        <v>641</v>
      </c>
      <c r="F155" s="488"/>
      <c r="G155" s="488"/>
      <c r="H155" s="488"/>
      <c r="I155" s="488"/>
      <c r="J155" s="488"/>
      <c r="K155" s="488"/>
      <c r="L155" s="488"/>
      <c r="M155" s="488"/>
      <c r="N155" s="365">
        <v>0</v>
      </c>
      <c r="O155" s="365">
        <v>600</v>
      </c>
      <c r="P155" s="365">
        <v>600</v>
      </c>
      <c r="Q155" s="365">
        <v>600</v>
      </c>
      <c r="R155" s="489">
        <v>600</v>
      </c>
      <c r="S155" s="489"/>
      <c r="T155" s="489">
        <v>600</v>
      </c>
      <c r="U155" s="489"/>
      <c r="W155" s="489">
        <v>600</v>
      </c>
      <c r="X155" s="489"/>
      <c r="Y155" s="489"/>
      <c r="Z155" s="489"/>
      <c r="AA155" s="489"/>
      <c r="AB155" s="489"/>
      <c r="AC155" s="489">
        <v>0</v>
      </c>
      <c r="AD155" s="489"/>
      <c r="AE155" s="489"/>
      <c r="AF155" s="489"/>
      <c r="AG155" s="489"/>
    </row>
    <row r="156" spans="2:33" ht="14.25" customHeight="1">
      <c r="B156" s="488" t="s">
        <v>642</v>
      </c>
      <c r="C156" s="488"/>
      <c r="D156" s="488"/>
      <c r="E156" s="488" t="s">
        <v>641</v>
      </c>
      <c r="F156" s="488"/>
      <c r="G156" s="488"/>
      <c r="H156" s="488"/>
      <c r="I156" s="488"/>
      <c r="J156" s="488"/>
      <c r="K156" s="488"/>
      <c r="L156" s="488"/>
      <c r="M156" s="488"/>
      <c r="N156" s="365">
        <v>0</v>
      </c>
      <c r="O156" s="365">
        <v>600</v>
      </c>
      <c r="P156" s="365">
        <v>600</v>
      </c>
      <c r="Q156" s="365">
        <v>600</v>
      </c>
      <c r="R156" s="489">
        <v>600</v>
      </c>
      <c r="S156" s="489"/>
      <c r="T156" s="489">
        <v>600</v>
      </c>
      <c r="U156" s="489"/>
      <c r="W156" s="489">
        <v>600</v>
      </c>
      <c r="X156" s="489"/>
      <c r="Y156" s="489"/>
      <c r="Z156" s="489"/>
      <c r="AA156" s="489"/>
      <c r="AB156" s="489"/>
      <c r="AC156" s="489">
        <v>0</v>
      </c>
      <c r="AD156" s="489"/>
      <c r="AE156" s="489"/>
      <c r="AF156" s="489"/>
      <c r="AG156" s="489"/>
    </row>
    <row r="157" spans="2:33" ht="14.25" customHeight="1">
      <c r="B157" s="488" t="s">
        <v>643</v>
      </c>
      <c r="C157" s="488"/>
      <c r="D157" s="488"/>
      <c r="E157" s="488" t="s">
        <v>644</v>
      </c>
      <c r="F157" s="488"/>
      <c r="G157" s="488"/>
      <c r="H157" s="488"/>
      <c r="I157" s="488"/>
      <c r="J157" s="488"/>
      <c r="K157" s="488"/>
      <c r="L157" s="488"/>
      <c r="M157" s="488"/>
      <c r="N157" s="365">
        <v>55000</v>
      </c>
      <c r="O157" s="368">
        <v>-55000</v>
      </c>
      <c r="P157" s="365">
        <v>0</v>
      </c>
      <c r="Q157" s="365">
        <v>0</v>
      </c>
      <c r="R157" s="489">
        <v>0</v>
      </c>
      <c r="S157" s="489"/>
      <c r="T157" s="489">
        <v>0</v>
      </c>
      <c r="U157" s="489"/>
      <c r="W157" s="489">
        <v>0</v>
      </c>
      <c r="X157" s="489"/>
      <c r="Y157" s="489"/>
      <c r="Z157" s="489"/>
      <c r="AA157" s="489"/>
      <c r="AB157" s="489"/>
      <c r="AC157" s="489">
        <v>0</v>
      </c>
      <c r="AD157" s="489"/>
      <c r="AE157" s="489"/>
      <c r="AF157" s="489"/>
      <c r="AG157" s="489"/>
    </row>
    <row r="158" spans="2:33" ht="14.25" customHeight="1">
      <c r="B158" s="488" t="s">
        <v>645</v>
      </c>
      <c r="C158" s="488"/>
      <c r="D158" s="488"/>
      <c r="E158" s="488" t="s">
        <v>646</v>
      </c>
      <c r="F158" s="488"/>
      <c r="G158" s="488"/>
      <c r="H158" s="488"/>
      <c r="I158" s="488"/>
      <c r="J158" s="488"/>
      <c r="K158" s="488"/>
      <c r="L158" s="488"/>
      <c r="M158" s="488"/>
      <c r="N158" s="365">
        <v>55000</v>
      </c>
      <c r="O158" s="368">
        <v>-55000</v>
      </c>
      <c r="P158" s="365">
        <v>0</v>
      </c>
      <c r="Q158" s="365">
        <v>0</v>
      </c>
      <c r="R158" s="489">
        <v>0</v>
      </c>
      <c r="S158" s="489"/>
      <c r="T158" s="489">
        <v>0</v>
      </c>
      <c r="U158" s="489"/>
      <c r="W158" s="489">
        <v>0</v>
      </c>
      <c r="X158" s="489"/>
      <c r="Y158" s="489"/>
      <c r="Z158" s="489"/>
      <c r="AA158" s="489"/>
      <c r="AB158" s="489"/>
      <c r="AC158" s="489">
        <v>0</v>
      </c>
      <c r="AD158" s="489"/>
      <c r="AE158" s="489"/>
      <c r="AF158" s="489"/>
      <c r="AG158" s="489"/>
    </row>
    <row r="159" spans="2:33" ht="14.25" customHeight="1">
      <c r="B159" s="490" t="s">
        <v>647</v>
      </c>
      <c r="C159" s="490"/>
      <c r="D159" s="490"/>
      <c r="E159" s="490" t="s">
        <v>648</v>
      </c>
      <c r="F159" s="490"/>
      <c r="G159" s="490"/>
      <c r="H159" s="490"/>
      <c r="I159" s="490"/>
      <c r="J159" s="490"/>
      <c r="K159" s="490"/>
      <c r="L159" s="490"/>
      <c r="M159" s="490"/>
      <c r="N159" s="364">
        <v>0</v>
      </c>
      <c r="O159" s="364">
        <v>44000</v>
      </c>
      <c r="P159" s="364">
        <v>44000</v>
      </c>
      <c r="Q159" s="364">
        <v>44000</v>
      </c>
      <c r="R159" s="491">
        <v>44000</v>
      </c>
      <c r="S159" s="491"/>
      <c r="T159" s="491">
        <v>44000</v>
      </c>
      <c r="U159" s="491"/>
      <c r="W159" s="491">
        <v>44000</v>
      </c>
      <c r="X159" s="491"/>
      <c r="Y159" s="491"/>
      <c r="Z159" s="491"/>
      <c r="AA159" s="491"/>
      <c r="AB159" s="491"/>
      <c r="AC159" s="491">
        <v>0</v>
      </c>
      <c r="AD159" s="491"/>
      <c r="AE159" s="491"/>
      <c r="AF159" s="491"/>
      <c r="AG159" s="491"/>
    </row>
    <row r="160" spans="2:33" ht="14.25" customHeight="1">
      <c r="B160" s="488" t="s">
        <v>649</v>
      </c>
      <c r="C160" s="488"/>
      <c r="D160" s="488"/>
      <c r="E160" s="488" t="s">
        <v>650</v>
      </c>
      <c r="F160" s="488"/>
      <c r="G160" s="488"/>
      <c r="H160" s="488"/>
      <c r="I160" s="488"/>
      <c r="J160" s="488"/>
      <c r="K160" s="488"/>
      <c r="L160" s="488"/>
      <c r="M160" s="488"/>
      <c r="N160" s="365">
        <v>0</v>
      </c>
      <c r="O160" s="365">
        <v>44000</v>
      </c>
      <c r="P160" s="365">
        <v>44000</v>
      </c>
      <c r="Q160" s="365">
        <v>44000</v>
      </c>
      <c r="R160" s="489">
        <v>44000</v>
      </c>
      <c r="S160" s="489"/>
      <c r="T160" s="489">
        <v>44000</v>
      </c>
      <c r="U160" s="489"/>
      <c r="W160" s="489">
        <v>44000</v>
      </c>
      <c r="X160" s="489"/>
      <c r="Y160" s="489"/>
      <c r="Z160" s="489"/>
      <c r="AA160" s="489"/>
      <c r="AB160" s="489"/>
      <c r="AC160" s="489">
        <v>0</v>
      </c>
      <c r="AD160" s="489"/>
      <c r="AE160" s="489"/>
      <c r="AF160" s="489"/>
      <c r="AG160" s="489"/>
    </row>
    <row r="161" spans="2:34" ht="14.25" customHeight="1">
      <c r="B161" s="488" t="s">
        <v>651</v>
      </c>
      <c r="C161" s="488"/>
      <c r="D161" s="488"/>
      <c r="E161" s="488" t="s">
        <v>652</v>
      </c>
      <c r="F161" s="488"/>
      <c r="G161" s="488"/>
      <c r="H161" s="488"/>
      <c r="I161" s="488"/>
      <c r="J161" s="488"/>
      <c r="K161" s="488"/>
      <c r="L161" s="488"/>
      <c r="M161" s="488"/>
      <c r="N161" s="365">
        <v>0</v>
      </c>
      <c r="O161" s="365">
        <v>44000</v>
      </c>
      <c r="P161" s="365">
        <v>44000</v>
      </c>
      <c r="Q161" s="365">
        <v>44000</v>
      </c>
      <c r="R161" s="489">
        <v>44000</v>
      </c>
      <c r="S161" s="489"/>
      <c r="T161" s="489">
        <v>44000</v>
      </c>
      <c r="U161" s="489"/>
      <c r="W161" s="489">
        <v>44000</v>
      </c>
      <c r="X161" s="489"/>
      <c r="Y161" s="489"/>
      <c r="Z161" s="489"/>
      <c r="AA161" s="489"/>
      <c r="AB161" s="489"/>
      <c r="AC161" s="489">
        <v>0</v>
      </c>
      <c r="AD161" s="489"/>
      <c r="AE161" s="489"/>
      <c r="AF161" s="489"/>
      <c r="AG161" s="489"/>
    </row>
    <row r="162" spans="2:34" ht="14.25" customHeight="1">
      <c r="B162" s="492" t="s">
        <v>33</v>
      </c>
      <c r="C162" s="492"/>
      <c r="D162" s="492"/>
      <c r="E162" s="471" t="s">
        <v>34</v>
      </c>
      <c r="F162" s="471"/>
      <c r="G162" s="471"/>
      <c r="H162" s="471"/>
      <c r="I162" s="471"/>
      <c r="J162" s="471"/>
      <c r="K162" s="471"/>
      <c r="L162" s="471"/>
      <c r="M162" s="471"/>
      <c r="N162" s="363">
        <v>1453429.6</v>
      </c>
      <c r="O162" s="363">
        <v>2455183.27</v>
      </c>
      <c r="P162" s="363">
        <v>3908612.87</v>
      </c>
      <c r="Q162" s="364">
        <v>3908612.87</v>
      </c>
      <c r="R162" s="493">
        <v>3908612.87</v>
      </c>
      <c r="S162" s="493"/>
      <c r="T162" s="493">
        <v>3908612.87</v>
      </c>
      <c r="U162" s="493"/>
      <c r="W162" s="493">
        <v>3908612.87</v>
      </c>
      <c r="X162" s="493"/>
      <c r="Y162" s="493"/>
      <c r="Z162" s="493"/>
      <c r="AA162" s="493"/>
      <c r="AB162" s="493"/>
      <c r="AC162" s="493">
        <v>0</v>
      </c>
      <c r="AD162" s="493"/>
      <c r="AE162" s="493"/>
      <c r="AF162" s="493"/>
      <c r="AG162" s="493"/>
    </row>
    <row r="163" spans="2:34" ht="14.25" customHeight="1">
      <c r="B163" s="490" t="s">
        <v>35</v>
      </c>
      <c r="C163" s="490"/>
      <c r="D163" s="490"/>
      <c r="E163" s="490" t="s">
        <v>36</v>
      </c>
      <c r="F163" s="490"/>
      <c r="G163" s="490"/>
      <c r="H163" s="490"/>
      <c r="I163" s="490"/>
      <c r="J163" s="490"/>
      <c r="K163" s="490"/>
      <c r="L163" s="490"/>
      <c r="M163" s="490"/>
      <c r="N163" s="364">
        <v>566759.02</v>
      </c>
      <c r="O163" s="364">
        <v>699437.82</v>
      </c>
      <c r="P163" s="364">
        <v>1266196.8400000001</v>
      </c>
      <c r="Q163" s="364">
        <v>1266196.8400000001</v>
      </c>
      <c r="R163" s="491">
        <v>1266196.8400000001</v>
      </c>
      <c r="S163" s="491"/>
      <c r="T163" s="491">
        <v>1266196.8400000001</v>
      </c>
      <c r="U163" s="491"/>
      <c r="W163" s="491">
        <v>1266196.8400000001</v>
      </c>
      <c r="X163" s="491"/>
      <c r="Y163" s="491"/>
      <c r="Z163" s="491"/>
      <c r="AA163" s="491"/>
      <c r="AB163" s="491"/>
      <c r="AC163" s="491">
        <v>0</v>
      </c>
      <c r="AD163" s="491"/>
      <c r="AE163" s="491"/>
      <c r="AF163" s="491"/>
      <c r="AG163" s="491"/>
    </row>
    <row r="164" spans="2:34" ht="14.25" customHeight="1">
      <c r="B164" s="488" t="s">
        <v>37</v>
      </c>
      <c r="C164" s="488"/>
      <c r="D164" s="488"/>
      <c r="E164" s="488" t="s">
        <v>653</v>
      </c>
      <c r="F164" s="488"/>
      <c r="G164" s="488"/>
      <c r="H164" s="488"/>
      <c r="I164" s="488"/>
      <c r="J164" s="488"/>
      <c r="K164" s="488"/>
      <c r="L164" s="488"/>
      <c r="M164" s="488"/>
      <c r="N164" s="365">
        <v>160159.01999999999</v>
      </c>
      <c r="O164" s="365">
        <v>352397.95</v>
      </c>
      <c r="P164" s="365">
        <v>512556.97</v>
      </c>
      <c r="Q164" s="365">
        <v>512556.97</v>
      </c>
      <c r="R164" s="489">
        <v>512556.97</v>
      </c>
      <c r="S164" s="489"/>
      <c r="T164" s="489">
        <v>512556.97</v>
      </c>
      <c r="U164" s="489"/>
      <c r="W164" s="489">
        <v>512556.97</v>
      </c>
      <c r="X164" s="489"/>
      <c r="Y164" s="489"/>
      <c r="Z164" s="489"/>
      <c r="AA164" s="489"/>
      <c r="AB164" s="489"/>
      <c r="AC164" s="489">
        <v>0</v>
      </c>
      <c r="AD164" s="489"/>
      <c r="AE164" s="489"/>
      <c r="AF164" s="489"/>
      <c r="AG164" s="489"/>
    </row>
    <row r="165" spans="2:34" ht="14.25" customHeight="1">
      <c r="B165" s="488" t="s">
        <v>39</v>
      </c>
      <c r="C165" s="488"/>
      <c r="D165" s="488"/>
      <c r="E165" s="488" t="s">
        <v>654</v>
      </c>
      <c r="F165" s="488"/>
      <c r="G165" s="488"/>
      <c r="H165" s="488"/>
      <c r="I165" s="488"/>
      <c r="J165" s="488"/>
      <c r="K165" s="488"/>
      <c r="L165" s="488"/>
      <c r="M165" s="488"/>
      <c r="N165" s="365">
        <v>27500</v>
      </c>
      <c r="O165" s="365">
        <v>0</v>
      </c>
      <c r="P165" s="365">
        <v>27500</v>
      </c>
      <c r="Q165" s="365">
        <v>27500</v>
      </c>
      <c r="R165" s="489">
        <v>27500</v>
      </c>
      <c r="S165" s="489"/>
      <c r="T165" s="489">
        <v>27500</v>
      </c>
      <c r="U165" s="489"/>
      <c r="W165" s="489">
        <v>27500</v>
      </c>
      <c r="X165" s="489"/>
      <c r="Y165" s="489"/>
      <c r="Z165" s="489"/>
      <c r="AA165" s="489"/>
      <c r="AB165" s="489"/>
      <c r="AC165" s="489">
        <v>0</v>
      </c>
      <c r="AD165" s="489"/>
      <c r="AE165" s="489"/>
      <c r="AF165" s="489"/>
      <c r="AG165" s="489"/>
    </row>
    <row r="166" spans="2:34" ht="14.25" customHeight="1">
      <c r="B166" s="488" t="s">
        <v>41</v>
      </c>
      <c r="C166" s="488"/>
      <c r="D166" s="488"/>
      <c r="E166" s="488" t="s">
        <v>655</v>
      </c>
      <c r="F166" s="488"/>
      <c r="G166" s="488"/>
      <c r="H166" s="488"/>
      <c r="I166" s="488"/>
      <c r="J166" s="488"/>
      <c r="K166" s="488"/>
      <c r="L166" s="488"/>
      <c r="M166" s="488"/>
      <c r="N166" s="365">
        <v>132659.01999999999</v>
      </c>
      <c r="O166" s="365">
        <v>350990.51</v>
      </c>
      <c r="P166" s="365">
        <v>483649.53</v>
      </c>
      <c r="Q166" s="365">
        <v>483649.53</v>
      </c>
      <c r="R166" s="489">
        <v>483649.53</v>
      </c>
      <c r="S166" s="489"/>
      <c r="T166" s="489">
        <v>483649.53</v>
      </c>
      <c r="U166" s="489"/>
      <c r="W166" s="489">
        <v>483649.53</v>
      </c>
      <c r="X166" s="489"/>
      <c r="Y166" s="489"/>
      <c r="Z166" s="489"/>
      <c r="AA166" s="489"/>
      <c r="AB166" s="489"/>
      <c r="AC166" s="489">
        <v>0</v>
      </c>
      <c r="AD166" s="489"/>
      <c r="AE166" s="489"/>
      <c r="AF166" s="489"/>
      <c r="AG166" s="489"/>
    </row>
    <row r="167" spans="2:34" ht="14.25" customHeight="1">
      <c r="B167" s="488" t="s">
        <v>656</v>
      </c>
      <c r="C167" s="488"/>
      <c r="D167" s="488"/>
      <c r="E167" s="488" t="s">
        <v>657</v>
      </c>
      <c r="F167" s="488"/>
      <c r="G167" s="488"/>
      <c r="H167" s="488"/>
      <c r="I167" s="488"/>
      <c r="J167" s="488"/>
      <c r="K167" s="488"/>
      <c r="L167" s="488"/>
      <c r="M167" s="488"/>
      <c r="N167" s="365">
        <v>0</v>
      </c>
      <c r="O167" s="365">
        <v>607.04</v>
      </c>
      <c r="P167" s="365">
        <v>607.04</v>
      </c>
      <c r="Q167" s="365">
        <v>607.04</v>
      </c>
      <c r="R167" s="489">
        <v>607.04</v>
      </c>
      <c r="S167" s="489"/>
      <c r="T167" s="489">
        <v>607.04</v>
      </c>
      <c r="U167" s="489"/>
      <c r="W167" s="489">
        <v>607.04</v>
      </c>
      <c r="X167" s="489"/>
      <c r="Y167" s="489"/>
      <c r="Z167" s="489"/>
      <c r="AA167" s="489"/>
      <c r="AB167" s="489"/>
      <c r="AC167" s="489">
        <v>0</v>
      </c>
      <c r="AD167" s="489"/>
      <c r="AE167" s="489"/>
      <c r="AF167" s="489"/>
      <c r="AG167" s="489"/>
    </row>
    <row r="168" spans="2:34" ht="14.25" customHeight="1">
      <c r="B168" s="488" t="s">
        <v>43</v>
      </c>
      <c r="C168" s="488"/>
      <c r="D168" s="488"/>
      <c r="E168" s="488" t="s">
        <v>658</v>
      </c>
      <c r="F168" s="488"/>
      <c r="G168" s="488"/>
      <c r="H168" s="488"/>
      <c r="I168" s="488"/>
      <c r="J168" s="488"/>
      <c r="K168" s="488"/>
      <c r="L168" s="488"/>
      <c r="M168" s="488"/>
      <c r="N168" s="365">
        <v>0</v>
      </c>
      <c r="O168" s="365">
        <v>800.4</v>
      </c>
      <c r="P168" s="365">
        <v>800.4</v>
      </c>
      <c r="Q168" s="365">
        <v>800.4</v>
      </c>
      <c r="R168" s="489">
        <v>800.4</v>
      </c>
      <c r="S168" s="489"/>
      <c r="T168" s="489">
        <v>800.4</v>
      </c>
      <c r="U168" s="489"/>
      <c r="W168" s="489">
        <v>800.4</v>
      </c>
      <c r="X168" s="489"/>
      <c r="Y168" s="489"/>
      <c r="Z168" s="489"/>
      <c r="AA168" s="489"/>
      <c r="AB168" s="489"/>
      <c r="AC168" s="489">
        <v>0</v>
      </c>
      <c r="AD168" s="489"/>
      <c r="AE168" s="489"/>
      <c r="AF168" s="489"/>
      <c r="AG168" s="489"/>
    </row>
    <row r="169" spans="2:34" ht="14.25" customHeight="1">
      <c r="B169" s="488" t="s">
        <v>45</v>
      </c>
      <c r="C169" s="488"/>
      <c r="D169" s="488"/>
      <c r="E169" s="488" t="s">
        <v>659</v>
      </c>
      <c r="F169" s="488"/>
      <c r="G169" s="488"/>
      <c r="H169" s="488"/>
      <c r="I169" s="488"/>
      <c r="J169" s="488"/>
      <c r="K169" s="488"/>
      <c r="L169" s="488"/>
      <c r="M169" s="488"/>
      <c r="N169" s="365">
        <v>153000</v>
      </c>
      <c r="O169" s="368">
        <v>-153000</v>
      </c>
      <c r="P169" s="365">
        <v>0</v>
      </c>
      <c r="Q169" s="365">
        <v>0</v>
      </c>
      <c r="R169" s="489">
        <v>0</v>
      </c>
      <c r="S169" s="489"/>
      <c r="T169" s="489">
        <v>0</v>
      </c>
      <c r="U169" s="489"/>
      <c r="W169" s="489">
        <v>0</v>
      </c>
      <c r="X169" s="489"/>
      <c r="Y169" s="489"/>
      <c r="Z169" s="489"/>
      <c r="AA169" s="489"/>
      <c r="AB169" s="489"/>
      <c r="AC169" s="489">
        <v>0</v>
      </c>
      <c r="AD169" s="489"/>
      <c r="AE169" s="489"/>
      <c r="AF169" s="489"/>
      <c r="AG169" s="489"/>
    </row>
    <row r="170" spans="2:34" ht="14.25" customHeight="1">
      <c r="B170" s="488" t="s">
        <v>47</v>
      </c>
      <c r="C170" s="488"/>
      <c r="D170" s="488"/>
      <c r="E170" s="488" t="s">
        <v>660</v>
      </c>
      <c r="F170" s="488"/>
      <c r="G170" s="488"/>
      <c r="H170" s="488"/>
      <c r="I170" s="488"/>
      <c r="J170" s="488"/>
      <c r="K170" s="488"/>
      <c r="L170" s="488"/>
      <c r="M170" s="488"/>
      <c r="N170" s="365">
        <v>153000</v>
      </c>
      <c r="O170" s="368">
        <v>-153000</v>
      </c>
      <c r="P170" s="365">
        <v>0</v>
      </c>
      <c r="Q170" s="365">
        <v>0</v>
      </c>
      <c r="R170" s="489">
        <v>0</v>
      </c>
      <c r="S170" s="489"/>
      <c r="T170" s="489">
        <v>0</v>
      </c>
      <c r="U170" s="489"/>
      <c r="W170" s="489">
        <v>0</v>
      </c>
      <c r="X170" s="489"/>
      <c r="Y170" s="489"/>
      <c r="Z170" s="489"/>
      <c r="AA170" s="489"/>
      <c r="AB170" s="489"/>
      <c r="AC170" s="489">
        <v>0</v>
      </c>
      <c r="AD170" s="489"/>
      <c r="AE170" s="489"/>
      <c r="AF170" s="489"/>
      <c r="AG170" s="489"/>
    </row>
    <row r="171" spans="2:34" ht="14.25" customHeight="1">
      <c r="B171" s="488" t="s">
        <v>53</v>
      </c>
      <c r="C171" s="488"/>
      <c r="D171" s="488"/>
      <c r="E171" s="488" t="s">
        <v>661</v>
      </c>
      <c r="F171" s="488"/>
      <c r="G171" s="488"/>
      <c r="H171" s="488"/>
      <c r="I171" s="488"/>
      <c r="J171" s="488"/>
      <c r="K171" s="488"/>
      <c r="L171" s="488"/>
      <c r="M171" s="488"/>
      <c r="N171" s="365">
        <v>95000</v>
      </c>
      <c r="O171" s="365">
        <v>413700.83</v>
      </c>
      <c r="P171" s="365">
        <v>508700.83</v>
      </c>
      <c r="Q171" s="365">
        <v>508700.83</v>
      </c>
      <c r="R171" s="489">
        <v>508700.83</v>
      </c>
      <c r="S171" s="489"/>
      <c r="T171" s="489">
        <v>508700.83</v>
      </c>
      <c r="U171" s="489"/>
      <c r="W171" s="489">
        <v>508700.83</v>
      </c>
      <c r="X171" s="489"/>
      <c r="Y171" s="489"/>
      <c r="Z171" s="489"/>
      <c r="AA171" s="489"/>
      <c r="AB171" s="489"/>
      <c r="AC171" s="489">
        <v>0</v>
      </c>
      <c r="AD171" s="489"/>
      <c r="AE171" s="489"/>
      <c r="AF171" s="489"/>
      <c r="AG171" s="489"/>
    </row>
    <row r="172" spans="2:34" ht="14.25" customHeight="1">
      <c r="B172" s="488" t="s">
        <v>55</v>
      </c>
      <c r="C172" s="488"/>
      <c r="D172" s="488"/>
      <c r="E172" s="488" t="s">
        <v>663</v>
      </c>
      <c r="F172" s="488"/>
      <c r="G172" s="488"/>
      <c r="H172" s="488"/>
      <c r="I172" s="488"/>
      <c r="J172" s="488"/>
      <c r="K172" s="488"/>
      <c r="L172" s="488"/>
      <c r="M172" s="488"/>
      <c r="N172" s="365">
        <v>95000</v>
      </c>
      <c r="O172" s="365">
        <v>413700.83</v>
      </c>
      <c r="P172" s="365">
        <v>508700.83</v>
      </c>
      <c r="Q172" s="365">
        <v>508700.83</v>
      </c>
      <c r="R172" s="489">
        <v>508700.83</v>
      </c>
      <c r="S172" s="489"/>
      <c r="T172" s="489">
        <v>508700.83</v>
      </c>
      <c r="U172" s="489"/>
      <c r="W172" s="489">
        <v>508700.83</v>
      </c>
      <c r="X172" s="489"/>
      <c r="Y172" s="489"/>
      <c r="Z172" s="489"/>
      <c r="AA172" s="489"/>
      <c r="AB172" s="489"/>
      <c r="AC172" s="489">
        <v>0</v>
      </c>
      <c r="AD172" s="489"/>
      <c r="AE172" s="489"/>
      <c r="AF172" s="489"/>
      <c r="AG172" s="489"/>
    </row>
    <row r="173" spans="2:34" ht="14.25" customHeight="1">
      <c r="B173" s="488" t="s">
        <v>57</v>
      </c>
      <c r="C173" s="488"/>
      <c r="D173" s="488"/>
      <c r="E173" s="488" t="s">
        <v>664</v>
      </c>
      <c r="F173" s="488"/>
      <c r="G173" s="488"/>
      <c r="H173" s="488"/>
      <c r="I173" s="488"/>
      <c r="J173" s="488"/>
      <c r="K173" s="488"/>
      <c r="L173" s="488"/>
      <c r="M173" s="488"/>
      <c r="N173" s="365">
        <v>8600</v>
      </c>
      <c r="O173" s="368">
        <v>-8600</v>
      </c>
      <c r="P173" s="365">
        <v>0</v>
      </c>
      <c r="Q173" s="365">
        <v>0</v>
      </c>
      <c r="R173" s="489">
        <v>0</v>
      </c>
      <c r="S173" s="489"/>
      <c r="T173" s="489">
        <v>0</v>
      </c>
      <c r="U173" s="489"/>
      <c r="W173" s="489">
        <v>0</v>
      </c>
      <c r="X173" s="489"/>
      <c r="Y173" s="489"/>
      <c r="Z173" s="489"/>
      <c r="AA173" s="489"/>
      <c r="AB173" s="489"/>
      <c r="AC173" s="489">
        <v>0</v>
      </c>
      <c r="AD173" s="489"/>
      <c r="AE173" s="489"/>
      <c r="AF173" s="489"/>
      <c r="AG173" s="489"/>
    </row>
    <row r="174" spans="2:34" ht="11.65" customHeight="1"/>
    <row r="175" spans="2:34" ht="14.1" customHeight="1">
      <c r="AC175" s="464" t="s">
        <v>767</v>
      </c>
      <c r="AD175" s="464"/>
      <c r="AE175" s="464"/>
      <c r="AF175" s="464"/>
      <c r="AG175" s="464"/>
      <c r="AH175" s="464"/>
    </row>
    <row r="176" spans="2:34" ht="7.15" customHeight="1">
      <c r="D176" s="482" t="s">
        <v>511</v>
      </c>
      <c r="E176" s="482"/>
      <c r="F176" s="482"/>
      <c r="G176" s="482"/>
      <c r="H176" s="482"/>
      <c r="I176" s="482"/>
      <c r="J176" s="482"/>
      <c r="K176" s="482"/>
      <c r="L176" s="482"/>
      <c r="M176" s="482"/>
      <c r="N176" s="482"/>
      <c r="O176" s="482"/>
      <c r="P176" s="482"/>
      <c r="Q176" s="482"/>
      <c r="R176" s="482"/>
      <c r="S176" s="482"/>
      <c r="T176" s="482"/>
      <c r="U176" s="482"/>
      <c r="V176" s="482"/>
      <c r="W176" s="482"/>
      <c r="X176" s="482"/>
      <c r="Y176" s="482"/>
      <c r="Z176" s="482"/>
      <c r="AA176" s="482"/>
      <c r="AB176" s="482"/>
    </row>
    <row r="177" spans="1:33" ht="9.6" customHeight="1">
      <c r="A177" s="483"/>
      <c r="B177" s="483"/>
      <c r="C177" s="483"/>
      <c r="D177" s="483"/>
      <c r="E177" s="483"/>
      <c r="F177" s="483"/>
      <c r="G177" s="483"/>
      <c r="H177" s="483"/>
      <c r="I177" s="483"/>
      <c r="J177" s="483"/>
      <c r="K177" s="482"/>
      <c r="L177" s="482"/>
      <c r="M177" s="482"/>
      <c r="N177" s="482"/>
      <c r="O177" s="482"/>
      <c r="P177" s="482"/>
      <c r="Q177" s="482"/>
      <c r="R177" s="482"/>
      <c r="S177" s="482"/>
      <c r="T177" s="482"/>
      <c r="U177" s="482"/>
      <c r="V177" s="482"/>
      <c r="W177" s="482"/>
      <c r="X177" s="482"/>
      <c r="Y177" s="482"/>
      <c r="Z177" s="482"/>
      <c r="AA177" s="482"/>
      <c r="AB177" s="482"/>
    </row>
    <row r="178" spans="1:33" ht="13.35" customHeight="1">
      <c r="A178" s="483"/>
      <c r="B178" s="483"/>
      <c r="C178" s="483"/>
      <c r="D178" s="483"/>
      <c r="E178" s="483"/>
      <c r="F178" s="483"/>
      <c r="G178" s="483"/>
      <c r="H178" s="483"/>
      <c r="I178" s="483"/>
      <c r="J178" s="483"/>
      <c r="K178" s="484" t="s">
        <v>615</v>
      </c>
      <c r="L178" s="484"/>
      <c r="M178" s="484"/>
      <c r="N178" s="484"/>
      <c r="O178" s="484"/>
      <c r="P178" s="484"/>
      <c r="Q178" s="484"/>
      <c r="R178" s="484"/>
      <c r="S178" s="484"/>
      <c r="T178" s="484"/>
      <c r="U178" s="484"/>
      <c r="V178" s="484"/>
      <c r="W178" s="484"/>
      <c r="X178" s="484"/>
      <c r="Y178" s="484"/>
    </row>
    <row r="179" spans="1:33" ht="5.25" customHeight="1">
      <c r="A179" s="483"/>
      <c r="B179" s="483"/>
      <c r="C179" s="483"/>
      <c r="D179" s="483"/>
      <c r="E179" s="483"/>
      <c r="F179" s="483"/>
      <c r="G179" s="483"/>
      <c r="H179" s="483"/>
      <c r="I179" s="483"/>
      <c r="J179" s="483"/>
      <c r="K179" s="477" t="s">
        <v>811</v>
      </c>
      <c r="L179" s="477"/>
      <c r="M179" s="477"/>
      <c r="N179" s="477"/>
      <c r="O179" s="477"/>
      <c r="P179" s="477"/>
      <c r="Q179" s="477"/>
      <c r="R179" s="477"/>
      <c r="S179" s="477"/>
      <c r="T179" s="477"/>
      <c r="U179" s="477"/>
      <c r="V179" s="477"/>
      <c r="W179" s="477"/>
      <c r="X179" s="477"/>
    </row>
    <row r="180" spans="1:33" ht="8.1" customHeight="1">
      <c r="C180" s="476" t="s">
        <v>617</v>
      </c>
      <c r="D180" s="476"/>
      <c r="E180" s="476"/>
      <c r="F180" s="476"/>
      <c r="G180" s="476"/>
      <c r="H180" s="476"/>
      <c r="I180" s="476"/>
      <c r="J180" s="476"/>
      <c r="K180" s="476"/>
      <c r="L180" s="477"/>
      <c r="M180" s="477"/>
      <c r="N180" s="477"/>
      <c r="O180" s="477"/>
      <c r="P180" s="477"/>
      <c r="Q180" s="477"/>
      <c r="R180" s="477"/>
      <c r="S180" s="477"/>
      <c r="T180" s="477"/>
      <c r="U180" s="478" t="s">
        <v>618</v>
      </c>
      <c r="V180" s="478"/>
      <c r="W180" s="478"/>
      <c r="X180" s="478"/>
      <c r="Y180" s="478"/>
      <c r="Z180" s="478"/>
      <c r="AA180" s="479" t="s">
        <v>619</v>
      </c>
      <c r="AB180" s="479"/>
      <c r="AC180" s="479"/>
      <c r="AD180" s="479"/>
      <c r="AE180" s="479"/>
    </row>
    <row r="181" spans="1:33" ht="6" customHeight="1">
      <c r="C181" s="476"/>
      <c r="D181" s="476"/>
      <c r="E181" s="476"/>
      <c r="F181" s="476"/>
      <c r="G181" s="476"/>
      <c r="H181" s="476"/>
      <c r="I181" s="476"/>
      <c r="J181" s="476"/>
      <c r="K181" s="476"/>
      <c r="L181" s="480"/>
      <c r="M181" s="480"/>
      <c r="N181" s="480"/>
      <c r="O181" s="480"/>
      <c r="P181" s="480"/>
      <c r="Q181" s="480"/>
      <c r="R181" s="480"/>
      <c r="S181" s="480"/>
      <c r="T181" s="480"/>
      <c r="U181" s="478"/>
      <c r="V181" s="478"/>
      <c r="W181" s="478"/>
      <c r="X181" s="478"/>
      <c r="Y181" s="478"/>
      <c r="Z181" s="478"/>
      <c r="AA181" s="479"/>
      <c r="AB181" s="479"/>
      <c r="AC181" s="479"/>
      <c r="AD181" s="479"/>
      <c r="AE181" s="479"/>
    </row>
    <row r="182" spans="1:33" ht="7.35" customHeight="1">
      <c r="C182" s="476" t="s">
        <v>812</v>
      </c>
      <c r="D182" s="476"/>
      <c r="E182" s="476"/>
      <c r="F182" s="476"/>
      <c r="G182" s="476"/>
      <c r="H182" s="481"/>
      <c r="I182" s="481"/>
      <c r="J182" s="481"/>
      <c r="K182" s="481"/>
      <c r="L182" s="481"/>
      <c r="M182" s="481"/>
      <c r="N182" s="481"/>
      <c r="O182" s="481"/>
      <c r="P182" s="481"/>
      <c r="Q182" s="481"/>
      <c r="R182" s="481"/>
      <c r="S182" s="481"/>
      <c r="T182" s="481"/>
      <c r="U182" s="481"/>
      <c r="V182" s="481"/>
      <c r="W182" s="481"/>
      <c r="X182" s="481"/>
      <c r="Y182" s="478"/>
      <c r="Z182" s="478"/>
      <c r="AA182" s="478" t="s">
        <v>813</v>
      </c>
      <c r="AB182" s="478"/>
      <c r="AC182" s="478"/>
    </row>
    <row r="183" spans="1:33" ht="6.75" customHeight="1">
      <c r="H183" s="481"/>
      <c r="I183" s="481"/>
      <c r="J183" s="481"/>
      <c r="K183" s="481"/>
      <c r="L183" s="481"/>
      <c r="M183" s="481"/>
      <c r="N183" s="481"/>
      <c r="O183" s="481"/>
      <c r="P183" s="481"/>
      <c r="Q183" s="481"/>
      <c r="R183" s="481"/>
      <c r="S183" s="481"/>
      <c r="T183" s="481"/>
      <c r="U183" s="481"/>
      <c r="V183" s="481"/>
      <c r="W183" s="481"/>
      <c r="X183" s="481"/>
      <c r="Y183" s="478"/>
      <c r="Z183" s="478"/>
      <c r="AA183" s="478"/>
      <c r="AB183" s="478"/>
      <c r="AC183" s="478"/>
    </row>
    <row r="184" spans="1:33" ht="29.65" customHeight="1">
      <c r="A184" s="474" t="s">
        <v>496</v>
      </c>
      <c r="B184" s="474"/>
      <c r="C184" s="474"/>
      <c r="D184" s="474"/>
      <c r="E184" s="474"/>
      <c r="F184" s="474"/>
      <c r="G184" s="474"/>
      <c r="H184" s="474"/>
      <c r="I184" s="474"/>
      <c r="J184" s="474"/>
      <c r="K184" s="474"/>
      <c r="L184" s="474"/>
      <c r="N184" s="354" t="s">
        <v>814</v>
      </c>
      <c r="O184" s="355" t="s">
        <v>815</v>
      </c>
      <c r="P184" s="354" t="s">
        <v>624</v>
      </c>
      <c r="Q184" s="475" t="s">
        <v>625</v>
      </c>
      <c r="R184" s="475"/>
      <c r="S184" s="354" t="s">
        <v>626</v>
      </c>
      <c r="T184" s="475" t="s">
        <v>627</v>
      </c>
      <c r="U184" s="475"/>
      <c r="V184" s="475" t="s">
        <v>816</v>
      </c>
      <c r="W184" s="475"/>
      <c r="X184" s="475"/>
      <c r="Y184" s="475"/>
      <c r="Z184" s="475"/>
      <c r="AA184" s="475"/>
      <c r="AB184" s="475" t="s">
        <v>516</v>
      </c>
      <c r="AC184" s="475"/>
      <c r="AD184" s="475"/>
      <c r="AE184" s="475"/>
      <c r="AF184" s="475"/>
    </row>
    <row r="185" spans="1:33" ht="9" customHeight="1"/>
    <row r="186" spans="1:33" ht="11.25" customHeight="1">
      <c r="B186" s="488" t="s">
        <v>59</v>
      </c>
      <c r="C186" s="488"/>
      <c r="D186" s="488"/>
      <c r="E186" s="488" t="s">
        <v>665</v>
      </c>
      <c r="F186" s="488"/>
      <c r="G186" s="488"/>
      <c r="H186" s="488"/>
      <c r="I186" s="488"/>
      <c r="J186" s="488"/>
      <c r="K186" s="488"/>
      <c r="L186" s="488"/>
      <c r="M186" s="488"/>
      <c r="N186" s="365">
        <v>8600</v>
      </c>
      <c r="O186" s="368">
        <v>-8600</v>
      </c>
      <c r="P186" s="365">
        <v>0</v>
      </c>
      <c r="Q186" s="365">
        <v>0</v>
      </c>
      <c r="R186" s="489">
        <v>0</v>
      </c>
      <c r="S186" s="489"/>
      <c r="T186" s="489">
        <v>0</v>
      </c>
      <c r="U186" s="489"/>
      <c r="W186" s="489">
        <v>0</v>
      </c>
      <c r="X186" s="489"/>
      <c r="Y186" s="489"/>
      <c r="Z186" s="489"/>
      <c r="AA186" s="489"/>
      <c r="AB186" s="489"/>
      <c r="AC186" s="489">
        <v>0</v>
      </c>
      <c r="AD186" s="489"/>
      <c r="AE186" s="489"/>
      <c r="AF186" s="489"/>
      <c r="AG186" s="489"/>
    </row>
    <row r="187" spans="1:33" ht="14.25" customHeight="1">
      <c r="B187" s="488" t="s">
        <v>61</v>
      </c>
      <c r="C187" s="488"/>
      <c r="D187" s="488"/>
      <c r="E187" s="488" t="s">
        <v>666</v>
      </c>
      <c r="F187" s="488"/>
      <c r="G187" s="488"/>
      <c r="H187" s="488"/>
      <c r="I187" s="488"/>
      <c r="J187" s="488"/>
      <c r="K187" s="488"/>
      <c r="L187" s="488"/>
      <c r="M187" s="488"/>
      <c r="N187" s="365">
        <v>150000</v>
      </c>
      <c r="O187" s="365">
        <v>29640.74</v>
      </c>
      <c r="P187" s="365">
        <v>179640.74</v>
      </c>
      <c r="Q187" s="365">
        <v>179640.74</v>
      </c>
      <c r="R187" s="489">
        <v>179640.74</v>
      </c>
      <c r="S187" s="489"/>
      <c r="T187" s="489">
        <v>179640.74</v>
      </c>
      <c r="U187" s="489"/>
      <c r="W187" s="489">
        <v>179640.74</v>
      </c>
      <c r="X187" s="489"/>
      <c r="Y187" s="489"/>
      <c r="Z187" s="489"/>
      <c r="AA187" s="489"/>
      <c r="AB187" s="489"/>
      <c r="AC187" s="489">
        <v>0</v>
      </c>
      <c r="AD187" s="489"/>
      <c r="AE187" s="489"/>
      <c r="AF187" s="489"/>
      <c r="AG187" s="489"/>
    </row>
    <row r="188" spans="1:33" ht="14.25" customHeight="1">
      <c r="B188" s="488" t="s">
        <v>63</v>
      </c>
      <c r="C188" s="488"/>
      <c r="D188" s="488"/>
      <c r="E188" s="488" t="s">
        <v>667</v>
      </c>
      <c r="F188" s="488"/>
      <c r="G188" s="488"/>
      <c r="H188" s="488"/>
      <c r="I188" s="488"/>
      <c r="J188" s="488"/>
      <c r="K188" s="488"/>
      <c r="L188" s="488"/>
      <c r="M188" s="488"/>
      <c r="N188" s="365">
        <v>150000</v>
      </c>
      <c r="O188" s="365">
        <v>29640.74</v>
      </c>
      <c r="P188" s="365">
        <v>179640.74</v>
      </c>
      <c r="Q188" s="365">
        <v>179640.74</v>
      </c>
      <c r="R188" s="489">
        <v>179640.74</v>
      </c>
      <c r="S188" s="489"/>
      <c r="T188" s="489">
        <v>179640.74</v>
      </c>
      <c r="U188" s="489"/>
      <c r="W188" s="489">
        <v>179640.74</v>
      </c>
      <c r="X188" s="489"/>
      <c r="Y188" s="489"/>
      <c r="Z188" s="489"/>
      <c r="AA188" s="489"/>
      <c r="AB188" s="489"/>
      <c r="AC188" s="489">
        <v>0</v>
      </c>
      <c r="AD188" s="489"/>
      <c r="AE188" s="489"/>
      <c r="AF188" s="489"/>
      <c r="AG188" s="489"/>
    </row>
    <row r="189" spans="1:33" ht="14.25" customHeight="1">
      <c r="B189" s="488" t="s">
        <v>65</v>
      </c>
      <c r="C189" s="488"/>
      <c r="D189" s="488"/>
      <c r="E189" s="488" t="s">
        <v>668</v>
      </c>
      <c r="F189" s="488"/>
      <c r="G189" s="488"/>
      <c r="H189" s="488"/>
      <c r="I189" s="488"/>
      <c r="J189" s="488"/>
      <c r="K189" s="488"/>
      <c r="L189" s="488"/>
      <c r="M189" s="488"/>
      <c r="N189" s="365">
        <v>0</v>
      </c>
      <c r="O189" s="365">
        <v>65298.3</v>
      </c>
      <c r="P189" s="365">
        <v>65298.3</v>
      </c>
      <c r="Q189" s="365">
        <v>65298.3</v>
      </c>
      <c r="R189" s="489">
        <v>65298.3</v>
      </c>
      <c r="S189" s="489"/>
      <c r="T189" s="489">
        <v>65298.3</v>
      </c>
      <c r="U189" s="489"/>
      <c r="W189" s="489">
        <v>65298.3</v>
      </c>
      <c r="X189" s="489"/>
      <c r="Y189" s="489"/>
      <c r="Z189" s="489"/>
      <c r="AA189" s="489"/>
      <c r="AB189" s="489"/>
      <c r="AC189" s="489">
        <v>0</v>
      </c>
      <c r="AD189" s="489"/>
      <c r="AE189" s="489"/>
      <c r="AF189" s="489"/>
      <c r="AG189" s="489"/>
    </row>
    <row r="190" spans="1:33" ht="14.25" customHeight="1">
      <c r="B190" s="488" t="s">
        <v>69</v>
      </c>
      <c r="C190" s="488"/>
      <c r="D190" s="488"/>
      <c r="E190" s="488" t="s">
        <v>669</v>
      </c>
      <c r="F190" s="488"/>
      <c r="G190" s="488"/>
      <c r="H190" s="488"/>
      <c r="I190" s="488"/>
      <c r="J190" s="488"/>
      <c r="K190" s="488"/>
      <c r="L190" s="488"/>
      <c r="M190" s="488"/>
      <c r="N190" s="365">
        <v>0</v>
      </c>
      <c r="O190" s="365">
        <v>65298.3</v>
      </c>
      <c r="P190" s="365">
        <v>65298.3</v>
      </c>
      <c r="Q190" s="365">
        <v>65298.3</v>
      </c>
      <c r="R190" s="489">
        <v>65298.3</v>
      </c>
      <c r="S190" s="489"/>
      <c r="T190" s="489">
        <v>65298.3</v>
      </c>
      <c r="U190" s="489"/>
      <c r="W190" s="489">
        <v>65298.3</v>
      </c>
      <c r="X190" s="489"/>
      <c r="Y190" s="489"/>
      <c r="Z190" s="489"/>
      <c r="AA190" s="489"/>
      <c r="AB190" s="489"/>
      <c r="AC190" s="489">
        <v>0</v>
      </c>
      <c r="AD190" s="489"/>
      <c r="AE190" s="489"/>
      <c r="AF190" s="489"/>
      <c r="AG190" s="489"/>
    </row>
    <row r="191" spans="1:33" ht="14.25" customHeight="1">
      <c r="B191" s="490" t="s">
        <v>71</v>
      </c>
      <c r="C191" s="490"/>
      <c r="D191" s="490"/>
      <c r="E191" s="490" t="s">
        <v>72</v>
      </c>
      <c r="F191" s="490"/>
      <c r="G191" s="490"/>
      <c r="H191" s="490"/>
      <c r="I191" s="490"/>
      <c r="J191" s="490"/>
      <c r="K191" s="490"/>
      <c r="L191" s="490"/>
      <c r="M191" s="490"/>
      <c r="N191" s="364">
        <v>7000</v>
      </c>
      <c r="O191" s="364">
        <v>175618.83</v>
      </c>
      <c r="P191" s="364">
        <v>182618.83</v>
      </c>
      <c r="Q191" s="364">
        <v>182618.83</v>
      </c>
      <c r="R191" s="491">
        <v>182618.83</v>
      </c>
      <c r="S191" s="491"/>
      <c r="T191" s="491">
        <v>182618.83</v>
      </c>
      <c r="U191" s="491"/>
      <c r="W191" s="491">
        <v>182618.83</v>
      </c>
      <c r="X191" s="491"/>
      <c r="Y191" s="491"/>
      <c r="Z191" s="491"/>
      <c r="AA191" s="491"/>
      <c r="AB191" s="491"/>
      <c r="AC191" s="491">
        <v>0</v>
      </c>
      <c r="AD191" s="491"/>
      <c r="AE191" s="491"/>
      <c r="AF191" s="491"/>
      <c r="AG191" s="491"/>
    </row>
    <row r="192" spans="1:33" ht="14.25" customHeight="1">
      <c r="B192" s="488" t="s">
        <v>73</v>
      </c>
      <c r="C192" s="488"/>
      <c r="D192" s="488"/>
      <c r="E192" s="488" t="s">
        <v>670</v>
      </c>
      <c r="F192" s="488"/>
      <c r="G192" s="488"/>
      <c r="H192" s="488"/>
      <c r="I192" s="488"/>
      <c r="J192" s="488"/>
      <c r="K192" s="488"/>
      <c r="L192" s="488"/>
      <c r="M192" s="488"/>
      <c r="N192" s="365">
        <v>7000</v>
      </c>
      <c r="O192" s="365">
        <v>175618.83</v>
      </c>
      <c r="P192" s="365">
        <v>182618.83</v>
      </c>
      <c r="Q192" s="365">
        <v>182618.83</v>
      </c>
      <c r="R192" s="489">
        <v>182618.83</v>
      </c>
      <c r="S192" s="489"/>
      <c r="T192" s="489">
        <v>182618.83</v>
      </c>
      <c r="U192" s="489"/>
      <c r="W192" s="489">
        <v>182618.83</v>
      </c>
      <c r="X192" s="489"/>
      <c r="Y192" s="489"/>
      <c r="Z192" s="489"/>
      <c r="AA192" s="489"/>
      <c r="AB192" s="489"/>
      <c r="AC192" s="489">
        <v>0</v>
      </c>
      <c r="AD192" s="489"/>
      <c r="AE192" s="489"/>
      <c r="AF192" s="489"/>
      <c r="AG192" s="489"/>
    </row>
    <row r="193" spans="2:33" ht="14.25" customHeight="1">
      <c r="B193" s="488" t="s">
        <v>75</v>
      </c>
      <c r="C193" s="488"/>
      <c r="D193" s="488"/>
      <c r="E193" s="488" t="s">
        <v>671</v>
      </c>
      <c r="F193" s="488"/>
      <c r="G193" s="488"/>
      <c r="H193" s="488"/>
      <c r="I193" s="488"/>
      <c r="J193" s="488"/>
      <c r="K193" s="488"/>
      <c r="L193" s="488"/>
      <c r="M193" s="488"/>
      <c r="N193" s="365">
        <v>7000</v>
      </c>
      <c r="O193" s="365">
        <v>175618.83</v>
      </c>
      <c r="P193" s="365">
        <v>182618.83</v>
      </c>
      <c r="Q193" s="365">
        <v>182618.83</v>
      </c>
      <c r="R193" s="489">
        <v>182618.83</v>
      </c>
      <c r="S193" s="489"/>
      <c r="T193" s="489">
        <v>182618.83</v>
      </c>
      <c r="U193" s="489"/>
      <c r="W193" s="489">
        <v>182618.83</v>
      </c>
      <c r="X193" s="489"/>
      <c r="Y193" s="489"/>
      <c r="Z193" s="489"/>
      <c r="AA193" s="489"/>
      <c r="AB193" s="489"/>
      <c r="AC193" s="489">
        <v>0</v>
      </c>
      <c r="AD193" s="489"/>
      <c r="AE193" s="489"/>
      <c r="AF193" s="489"/>
      <c r="AG193" s="489"/>
    </row>
    <row r="194" spans="2:33" ht="14.25" customHeight="1">
      <c r="B194" s="490" t="s">
        <v>81</v>
      </c>
      <c r="C194" s="490"/>
      <c r="D194" s="490"/>
      <c r="E194" s="490" t="s">
        <v>82</v>
      </c>
      <c r="F194" s="490"/>
      <c r="G194" s="490"/>
      <c r="H194" s="490"/>
      <c r="I194" s="490"/>
      <c r="J194" s="490"/>
      <c r="K194" s="490"/>
      <c r="L194" s="490"/>
      <c r="M194" s="490"/>
      <c r="N194" s="364">
        <v>142900</v>
      </c>
      <c r="O194" s="364">
        <v>736579.14</v>
      </c>
      <c r="P194" s="364">
        <v>879479.14</v>
      </c>
      <c r="Q194" s="364">
        <v>879479.14</v>
      </c>
      <c r="R194" s="491">
        <v>879479.14</v>
      </c>
      <c r="S194" s="491"/>
      <c r="T194" s="491">
        <v>879479.14</v>
      </c>
      <c r="U194" s="491"/>
      <c r="W194" s="491">
        <v>879479.14</v>
      </c>
      <c r="X194" s="491"/>
      <c r="Y194" s="491"/>
      <c r="Z194" s="491"/>
      <c r="AA194" s="491"/>
      <c r="AB194" s="491"/>
      <c r="AC194" s="491">
        <v>0</v>
      </c>
      <c r="AD194" s="491"/>
      <c r="AE194" s="491"/>
      <c r="AF194" s="491"/>
      <c r="AG194" s="491"/>
    </row>
    <row r="195" spans="2:33" ht="14.25" customHeight="1">
      <c r="B195" s="488" t="s">
        <v>87</v>
      </c>
      <c r="C195" s="488"/>
      <c r="D195" s="488"/>
      <c r="E195" s="488" t="s">
        <v>674</v>
      </c>
      <c r="F195" s="488"/>
      <c r="G195" s="488"/>
      <c r="H195" s="488"/>
      <c r="I195" s="488"/>
      <c r="J195" s="488"/>
      <c r="K195" s="488"/>
      <c r="L195" s="488"/>
      <c r="M195" s="488"/>
      <c r="N195" s="365">
        <v>0</v>
      </c>
      <c r="O195" s="365">
        <v>5800</v>
      </c>
      <c r="P195" s="365">
        <v>5800</v>
      </c>
      <c r="Q195" s="365">
        <v>5800</v>
      </c>
      <c r="R195" s="489">
        <v>5800</v>
      </c>
      <c r="S195" s="489"/>
      <c r="T195" s="489">
        <v>5800</v>
      </c>
      <c r="U195" s="489"/>
      <c r="W195" s="489">
        <v>5800</v>
      </c>
      <c r="X195" s="489"/>
      <c r="Y195" s="489"/>
      <c r="Z195" s="489"/>
      <c r="AA195" s="489"/>
      <c r="AB195" s="489"/>
      <c r="AC195" s="489">
        <v>0</v>
      </c>
      <c r="AD195" s="489"/>
      <c r="AE195" s="489"/>
      <c r="AF195" s="489"/>
      <c r="AG195" s="489"/>
    </row>
    <row r="196" spans="2:33" ht="14.25" customHeight="1">
      <c r="B196" s="488" t="s">
        <v>89</v>
      </c>
      <c r="C196" s="488"/>
      <c r="D196" s="488"/>
      <c r="E196" s="488" t="s">
        <v>674</v>
      </c>
      <c r="F196" s="488"/>
      <c r="G196" s="488"/>
      <c r="H196" s="488"/>
      <c r="I196" s="488"/>
      <c r="J196" s="488"/>
      <c r="K196" s="488"/>
      <c r="L196" s="488"/>
      <c r="M196" s="488"/>
      <c r="N196" s="365">
        <v>0</v>
      </c>
      <c r="O196" s="365">
        <v>5800</v>
      </c>
      <c r="P196" s="365">
        <v>5800</v>
      </c>
      <c r="Q196" s="365">
        <v>5800</v>
      </c>
      <c r="R196" s="489">
        <v>5800</v>
      </c>
      <c r="S196" s="489"/>
      <c r="T196" s="489">
        <v>5800</v>
      </c>
      <c r="U196" s="489"/>
      <c r="W196" s="489">
        <v>5800</v>
      </c>
      <c r="X196" s="489"/>
      <c r="Y196" s="489"/>
      <c r="Z196" s="489"/>
      <c r="AA196" s="489"/>
      <c r="AB196" s="489"/>
      <c r="AC196" s="489">
        <v>0</v>
      </c>
      <c r="AD196" s="489"/>
      <c r="AE196" s="489"/>
      <c r="AF196" s="489"/>
      <c r="AG196" s="489"/>
    </row>
    <row r="197" spans="2:33" ht="14.25" customHeight="1">
      <c r="B197" s="488" t="s">
        <v>90</v>
      </c>
      <c r="C197" s="488"/>
      <c r="D197" s="488"/>
      <c r="E197" s="488" t="s">
        <v>675</v>
      </c>
      <c r="F197" s="488"/>
      <c r="G197" s="488"/>
      <c r="H197" s="488"/>
      <c r="I197" s="488"/>
      <c r="J197" s="488"/>
      <c r="K197" s="488"/>
      <c r="L197" s="488"/>
      <c r="M197" s="488"/>
      <c r="N197" s="365">
        <v>142900</v>
      </c>
      <c r="O197" s="365">
        <v>78160.399999999994</v>
      </c>
      <c r="P197" s="365">
        <v>221060.4</v>
      </c>
      <c r="Q197" s="365">
        <v>221060.4</v>
      </c>
      <c r="R197" s="489">
        <v>221060.4</v>
      </c>
      <c r="S197" s="489"/>
      <c r="T197" s="489">
        <v>221060.4</v>
      </c>
      <c r="U197" s="489"/>
      <c r="W197" s="489">
        <v>221060.4</v>
      </c>
      <c r="X197" s="489"/>
      <c r="Y197" s="489"/>
      <c r="Z197" s="489"/>
      <c r="AA197" s="489"/>
      <c r="AB197" s="489"/>
      <c r="AC197" s="489">
        <v>0</v>
      </c>
      <c r="AD197" s="489"/>
      <c r="AE197" s="489"/>
      <c r="AF197" s="489"/>
      <c r="AG197" s="489"/>
    </row>
    <row r="198" spans="2:33" ht="14.25" customHeight="1">
      <c r="B198" s="488" t="s">
        <v>92</v>
      </c>
      <c r="C198" s="488"/>
      <c r="D198" s="488"/>
      <c r="E198" s="488" t="s">
        <v>676</v>
      </c>
      <c r="F198" s="488"/>
      <c r="G198" s="488"/>
      <c r="H198" s="488"/>
      <c r="I198" s="488"/>
      <c r="J198" s="488"/>
      <c r="K198" s="488"/>
      <c r="L198" s="488"/>
      <c r="M198" s="488"/>
      <c r="N198" s="365">
        <v>142900</v>
      </c>
      <c r="O198" s="365">
        <v>78160.399999999994</v>
      </c>
      <c r="P198" s="365">
        <v>221060.4</v>
      </c>
      <c r="Q198" s="365">
        <v>221060.4</v>
      </c>
      <c r="R198" s="489">
        <v>221060.4</v>
      </c>
      <c r="S198" s="489"/>
      <c r="T198" s="489">
        <v>221060.4</v>
      </c>
      <c r="U198" s="489"/>
      <c r="W198" s="489">
        <v>221060.4</v>
      </c>
      <c r="X198" s="489"/>
      <c r="Y198" s="489"/>
      <c r="Z198" s="489"/>
      <c r="AA198" s="489"/>
      <c r="AB198" s="489"/>
      <c r="AC198" s="489">
        <v>0</v>
      </c>
      <c r="AD198" s="489"/>
      <c r="AE198" s="489"/>
      <c r="AF198" s="489"/>
      <c r="AG198" s="489"/>
    </row>
    <row r="199" spans="2:33" ht="14.25" customHeight="1">
      <c r="B199" s="488" t="s">
        <v>96</v>
      </c>
      <c r="C199" s="488"/>
      <c r="D199" s="488"/>
      <c r="E199" s="488" t="s">
        <v>677</v>
      </c>
      <c r="F199" s="488"/>
      <c r="G199" s="488"/>
      <c r="H199" s="488"/>
      <c r="I199" s="488"/>
      <c r="J199" s="488"/>
      <c r="K199" s="488"/>
      <c r="L199" s="488"/>
      <c r="M199" s="488"/>
      <c r="N199" s="365">
        <v>0</v>
      </c>
      <c r="O199" s="365">
        <v>356618.43</v>
      </c>
      <c r="P199" s="365">
        <v>356618.43</v>
      </c>
      <c r="Q199" s="365">
        <v>356618.43</v>
      </c>
      <c r="R199" s="489">
        <v>356618.43</v>
      </c>
      <c r="S199" s="489"/>
      <c r="T199" s="489">
        <v>356618.43</v>
      </c>
      <c r="U199" s="489"/>
      <c r="W199" s="489">
        <v>356618.43</v>
      </c>
      <c r="X199" s="489"/>
      <c r="Y199" s="489"/>
      <c r="Z199" s="489"/>
      <c r="AA199" s="489"/>
      <c r="AB199" s="489"/>
      <c r="AC199" s="489">
        <v>0</v>
      </c>
      <c r="AD199" s="489"/>
      <c r="AE199" s="489"/>
      <c r="AF199" s="489"/>
      <c r="AG199" s="489"/>
    </row>
    <row r="200" spans="2:33" ht="14.25" customHeight="1">
      <c r="B200" s="488" t="s">
        <v>98</v>
      </c>
      <c r="C200" s="488"/>
      <c r="D200" s="488"/>
      <c r="E200" s="488" t="s">
        <v>678</v>
      </c>
      <c r="F200" s="488"/>
      <c r="G200" s="488"/>
      <c r="H200" s="488"/>
      <c r="I200" s="488"/>
      <c r="J200" s="488"/>
      <c r="K200" s="488"/>
      <c r="L200" s="488"/>
      <c r="M200" s="488"/>
      <c r="N200" s="365">
        <v>0</v>
      </c>
      <c r="O200" s="365">
        <v>177171.61</v>
      </c>
      <c r="P200" s="365">
        <v>177171.61</v>
      </c>
      <c r="Q200" s="365">
        <v>177171.61</v>
      </c>
      <c r="R200" s="489">
        <v>177171.61</v>
      </c>
      <c r="S200" s="489"/>
      <c r="T200" s="489">
        <v>177171.61</v>
      </c>
      <c r="U200" s="489"/>
      <c r="W200" s="489">
        <v>177171.61</v>
      </c>
      <c r="X200" s="489"/>
      <c r="Y200" s="489"/>
      <c r="Z200" s="489"/>
      <c r="AA200" s="489"/>
      <c r="AB200" s="489"/>
      <c r="AC200" s="489">
        <v>0</v>
      </c>
      <c r="AD200" s="489"/>
      <c r="AE200" s="489"/>
      <c r="AF200" s="489"/>
      <c r="AG200" s="489"/>
    </row>
    <row r="201" spans="2:33" ht="14.25" customHeight="1">
      <c r="B201" s="488" t="s">
        <v>435</v>
      </c>
      <c r="C201" s="488"/>
      <c r="D201" s="488"/>
      <c r="E201" s="488" t="s">
        <v>679</v>
      </c>
      <c r="F201" s="488"/>
      <c r="G201" s="488"/>
      <c r="H201" s="488"/>
      <c r="I201" s="488"/>
      <c r="J201" s="488"/>
      <c r="K201" s="488"/>
      <c r="L201" s="488"/>
      <c r="M201" s="488"/>
      <c r="N201" s="365">
        <v>0</v>
      </c>
      <c r="O201" s="365">
        <v>179446.82</v>
      </c>
      <c r="P201" s="365">
        <v>179446.82</v>
      </c>
      <c r="Q201" s="365">
        <v>179446.82</v>
      </c>
      <c r="R201" s="489">
        <v>179446.82</v>
      </c>
      <c r="S201" s="489"/>
      <c r="T201" s="489">
        <v>179446.82</v>
      </c>
      <c r="U201" s="489"/>
      <c r="W201" s="489">
        <v>179446.82</v>
      </c>
      <c r="X201" s="489"/>
      <c r="Y201" s="489"/>
      <c r="Z201" s="489"/>
      <c r="AA201" s="489"/>
      <c r="AB201" s="489"/>
      <c r="AC201" s="489">
        <v>0</v>
      </c>
      <c r="AD201" s="489"/>
      <c r="AE201" s="489"/>
      <c r="AF201" s="489"/>
      <c r="AG201" s="489"/>
    </row>
    <row r="202" spans="2:33" ht="14.25" customHeight="1">
      <c r="B202" s="488" t="s">
        <v>100</v>
      </c>
      <c r="C202" s="488"/>
      <c r="D202" s="488"/>
      <c r="E202" s="488" t="s">
        <v>680</v>
      </c>
      <c r="F202" s="488"/>
      <c r="G202" s="488"/>
      <c r="H202" s="488"/>
      <c r="I202" s="488"/>
      <c r="J202" s="488"/>
      <c r="K202" s="488"/>
      <c r="L202" s="488"/>
      <c r="M202" s="488"/>
      <c r="N202" s="365">
        <v>0</v>
      </c>
      <c r="O202" s="365">
        <v>87775.2</v>
      </c>
      <c r="P202" s="365">
        <v>87775.2</v>
      </c>
      <c r="Q202" s="365">
        <v>87775.2</v>
      </c>
      <c r="R202" s="489">
        <v>87775.2</v>
      </c>
      <c r="S202" s="489"/>
      <c r="T202" s="489">
        <v>87775.2</v>
      </c>
      <c r="U202" s="489"/>
      <c r="W202" s="489">
        <v>87775.2</v>
      </c>
      <c r="X202" s="489"/>
      <c r="Y202" s="489"/>
      <c r="Z202" s="489"/>
      <c r="AA202" s="489"/>
      <c r="AB202" s="489"/>
      <c r="AC202" s="489">
        <v>0</v>
      </c>
      <c r="AD202" s="489"/>
      <c r="AE202" s="489"/>
      <c r="AF202" s="489"/>
      <c r="AG202" s="489"/>
    </row>
    <row r="203" spans="2:33" ht="14.25" customHeight="1">
      <c r="B203" s="488" t="s">
        <v>681</v>
      </c>
      <c r="C203" s="488"/>
      <c r="D203" s="488"/>
      <c r="E203" s="488" t="s">
        <v>682</v>
      </c>
      <c r="F203" s="488"/>
      <c r="G203" s="488"/>
      <c r="H203" s="488"/>
      <c r="I203" s="488"/>
      <c r="J203" s="488"/>
      <c r="K203" s="488"/>
      <c r="L203" s="488"/>
      <c r="M203" s="488"/>
      <c r="N203" s="365">
        <v>0</v>
      </c>
      <c r="O203" s="365">
        <v>45068.12</v>
      </c>
      <c r="P203" s="365">
        <v>45068.12</v>
      </c>
      <c r="Q203" s="365">
        <v>45068.12</v>
      </c>
      <c r="R203" s="489">
        <v>45068.12</v>
      </c>
      <c r="S203" s="489"/>
      <c r="T203" s="489">
        <v>45068.12</v>
      </c>
      <c r="U203" s="489"/>
      <c r="W203" s="489">
        <v>45068.12</v>
      </c>
      <c r="X203" s="489"/>
      <c r="Y203" s="489"/>
      <c r="Z203" s="489"/>
      <c r="AA203" s="489"/>
      <c r="AB203" s="489"/>
      <c r="AC203" s="489">
        <v>0</v>
      </c>
      <c r="AD203" s="489"/>
      <c r="AE203" s="489"/>
      <c r="AF203" s="489"/>
      <c r="AG203" s="489"/>
    </row>
    <row r="204" spans="2:33" ht="14.25" customHeight="1">
      <c r="B204" s="488" t="s">
        <v>683</v>
      </c>
      <c r="C204" s="488"/>
      <c r="D204" s="488"/>
      <c r="E204" s="488" t="s">
        <v>684</v>
      </c>
      <c r="F204" s="488"/>
      <c r="G204" s="488"/>
      <c r="H204" s="488"/>
      <c r="I204" s="488"/>
      <c r="J204" s="488"/>
      <c r="K204" s="488"/>
      <c r="L204" s="488"/>
      <c r="M204" s="488"/>
      <c r="N204" s="365">
        <v>0</v>
      </c>
      <c r="O204" s="365">
        <v>3100.72</v>
      </c>
      <c r="P204" s="365">
        <v>3100.72</v>
      </c>
      <c r="Q204" s="365">
        <v>3100.72</v>
      </c>
      <c r="R204" s="489">
        <v>3100.72</v>
      </c>
      <c r="S204" s="489"/>
      <c r="T204" s="489">
        <v>3100.72</v>
      </c>
      <c r="U204" s="489"/>
      <c r="W204" s="489">
        <v>3100.72</v>
      </c>
      <c r="X204" s="489"/>
      <c r="Y204" s="489"/>
      <c r="Z204" s="489"/>
      <c r="AA204" s="489"/>
      <c r="AB204" s="489"/>
      <c r="AC204" s="489">
        <v>0</v>
      </c>
      <c r="AD204" s="489"/>
      <c r="AE204" s="489"/>
      <c r="AF204" s="489"/>
      <c r="AG204" s="489"/>
    </row>
    <row r="205" spans="2:33" ht="14.25" customHeight="1">
      <c r="B205" s="488" t="s">
        <v>104</v>
      </c>
      <c r="C205" s="488"/>
      <c r="D205" s="488"/>
      <c r="E205" s="488" t="s">
        <v>685</v>
      </c>
      <c r="F205" s="488"/>
      <c r="G205" s="488"/>
      <c r="H205" s="488"/>
      <c r="I205" s="488"/>
      <c r="J205" s="488"/>
      <c r="K205" s="488"/>
      <c r="L205" s="488"/>
      <c r="M205" s="488"/>
      <c r="N205" s="365">
        <v>0</v>
      </c>
      <c r="O205" s="365">
        <v>39606.36</v>
      </c>
      <c r="P205" s="365">
        <v>39606.36</v>
      </c>
      <c r="Q205" s="365">
        <v>39606.36</v>
      </c>
      <c r="R205" s="489">
        <v>39606.36</v>
      </c>
      <c r="S205" s="489"/>
      <c r="T205" s="489">
        <v>39606.36</v>
      </c>
      <c r="U205" s="489"/>
      <c r="W205" s="489">
        <v>39606.36</v>
      </c>
      <c r="X205" s="489"/>
      <c r="Y205" s="489"/>
      <c r="Z205" s="489"/>
      <c r="AA205" s="489"/>
      <c r="AB205" s="489"/>
      <c r="AC205" s="489">
        <v>0</v>
      </c>
      <c r="AD205" s="489"/>
      <c r="AE205" s="489"/>
      <c r="AF205" s="489"/>
      <c r="AG205" s="489"/>
    </row>
    <row r="206" spans="2:33" ht="14.25" customHeight="1">
      <c r="B206" s="488" t="s">
        <v>106</v>
      </c>
      <c r="C206" s="488"/>
      <c r="D206" s="488"/>
      <c r="E206" s="488" t="s">
        <v>686</v>
      </c>
      <c r="F206" s="488"/>
      <c r="G206" s="488"/>
      <c r="H206" s="488"/>
      <c r="I206" s="488"/>
      <c r="J206" s="488"/>
      <c r="K206" s="488"/>
      <c r="L206" s="488"/>
      <c r="M206" s="488"/>
      <c r="N206" s="365">
        <v>0</v>
      </c>
      <c r="O206" s="365">
        <v>208225.11</v>
      </c>
      <c r="P206" s="365">
        <v>208225.11</v>
      </c>
      <c r="Q206" s="365">
        <v>208225.11</v>
      </c>
      <c r="R206" s="489">
        <v>208225.11</v>
      </c>
      <c r="S206" s="489"/>
      <c r="T206" s="489">
        <v>208225.11</v>
      </c>
      <c r="U206" s="489"/>
      <c r="W206" s="489">
        <v>208225.11</v>
      </c>
      <c r="X206" s="489"/>
      <c r="Y206" s="489"/>
      <c r="Z206" s="489"/>
      <c r="AA206" s="489"/>
      <c r="AB206" s="489"/>
      <c r="AC206" s="489">
        <v>0</v>
      </c>
      <c r="AD206" s="489"/>
      <c r="AE206" s="489"/>
      <c r="AF206" s="489"/>
      <c r="AG206" s="489"/>
    </row>
    <row r="207" spans="2:33" ht="14.25" customHeight="1">
      <c r="B207" s="488" t="s">
        <v>108</v>
      </c>
      <c r="C207" s="488"/>
      <c r="D207" s="488"/>
      <c r="E207" s="488" t="s">
        <v>687</v>
      </c>
      <c r="F207" s="488"/>
      <c r="G207" s="488"/>
      <c r="H207" s="488"/>
      <c r="I207" s="488"/>
      <c r="J207" s="488"/>
      <c r="K207" s="488"/>
      <c r="L207" s="488"/>
      <c r="M207" s="488"/>
      <c r="N207" s="365">
        <v>0</v>
      </c>
      <c r="O207" s="365">
        <v>208225.11</v>
      </c>
      <c r="P207" s="365">
        <v>208225.11</v>
      </c>
      <c r="Q207" s="365">
        <v>208225.11</v>
      </c>
      <c r="R207" s="489">
        <v>208225.11</v>
      </c>
      <c r="S207" s="489"/>
      <c r="T207" s="489">
        <v>208225.11</v>
      </c>
      <c r="U207" s="489"/>
      <c r="W207" s="489">
        <v>208225.11</v>
      </c>
      <c r="X207" s="489"/>
      <c r="Y207" s="489"/>
      <c r="Z207" s="489"/>
      <c r="AA207" s="489"/>
      <c r="AB207" s="489"/>
      <c r="AC207" s="489">
        <v>0</v>
      </c>
      <c r="AD207" s="489"/>
      <c r="AE207" s="489"/>
      <c r="AF207" s="489"/>
      <c r="AG207" s="489"/>
    </row>
    <row r="208" spans="2:33" ht="14.25" customHeight="1">
      <c r="B208" s="490" t="s">
        <v>110</v>
      </c>
      <c r="C208" s="490"/>
      <c r="D208" s="490"/>
      <c r="E208" s="490" t="s">
        <v>111</v>
      </c>
      <c r="F208" s="490"/>
      <c r="G208" s="490"/>
      <c r="H208" s="490"/>
      <c r="I208" s="490"/>
      <c r="J208" s="490"/>
      <c r="K208" s="490"/>
      <c r="L208" s="490"/>
      <c r="M208" s="490"/>
      <c r="N208" s="364">
        <v>0</v>
      </c>
      <c r="O208" s="364">
        <v>850458.17</v>
      </c>
      <c r="P208" s="364">
        <v>850458.17</v>
      </c>
      <c r="Q208" s="364">
        <v>850458.17</v>
      </c>
      <c r="R208" s="491">
        <v>850458.17</v>
      </c>
      <c r="S208" s="491"/>
      <c r="T208" s="491">
        <v>850458.17</v>
      </c>
      <c r="U208" s="491"/>
      <c r="W208" s="491">
        <v>850458.17</v>
      </c>
      <c r="X208" s="491"/>
      <c r="Y208" s="491"/>
      <c r="Z208" s="491"/>
      <c r="AA208" s="491"/>
      <c r="AB208" s="491"/>
      <c r="AC208" s="491">
        <v>0</v>
      </c>
      <c r="AD208" s="491"/>
      <c r="AE208" s="491"/>
      <c r="AF208" s="491"/>
      <c r="AG208" s="491"/>
    </row>
    <row r="209" spans="1:34" ht="14.25" customHeight="1">
      <c r="B209" s="488" t="s">
        <v>115</v>
      </c>
      <c r="C209" s="488"/>
      <c r="D209" s="488"/>
      <c r="E209" s="488" t="s">
        <v>688</v>
      </c>
      <c r="F209" s="488"/>
      <c r="G209" s="488"/>
      <c r="H209" s="488"/>
      <c r="I209" s="488"/>
      <c r="J209" s="488"/>
      <c r="K209" s="488"/>
      <c r="L209" s="488"/>
      <c r="M209" s="488"/>
      <c r="N209" s="365">
        <v>0</v>
      </c>
      <c r="O209" s="365">
        <v>278049.11</v>
      </c>
      <c r="P209" s="365">
        <v>278049.11</v>
      </c>
      <c r="Q209" s="365">
        <v>278049.11</v>
      </c>
      <c r="R209" s="489">
        <v>278049.11</v>
      </c>
      <c r="S209" s="489"/>
      <c r="T209" s="489">
        <v>278049.11</v>
      </c>
      <c r="U209" s="489"/>
      <c r="W209" s="489">
        <v>278049.11</v>
      </c>
      <c r="X209" s="489"/>
      <c r="Y209" s="489"/>
      <c r="Z209" s="489"/>
      <c r="AA209" s="489"/>
      <c r="AB209" s="489"/>
      <c r="AC209" s="489">
        <v>0</v>
      </c>
      <c r="AD209" s="489"/>
      <c r="AE209" s="489"/>
      <c r="AF209" s="489"/>
      <c r="AG209" s="489"/>
    </row>
    <row r="210" spans="1:34" ht="14.25" customHeight="1">
      <c r="B210" s="488" t="s">
        <v>117</v>
      </c>
      <c r="C210" s="488"/>
      <c r="D210" s="488"/>
      <c r="E210" s="488" t="s">
        <v>689</v>
      </c>
      <c r="F210" s="488"/>
      <c r="G210" s="488"/>
      <c r="H210" s="488"/>
      <c r="I210" s="488"/>
      <c r="J210" s="488"/>
      <c r="K210" s="488"/>
      <c r="L210" s="488"/>
      <c r="M210" s="488"/>
      <c r="N210" s="365">
        <v>0</v>
      </c>
      <c r="O210" s="365">
        <v>278049.11</v>
      </c>
      <c r="P210" s="365">
        <v>278049.11</v>
      </c>
      <c r="Q210" s="365">
        <v>278049.11</v>
      </c>
      <c r="R210" s="489">
        <v>278049.11</v>
      </c>
      <c r="S210" s="489"/>
      <c r="T210" s="489">
        <v>278049.11</v>
      </c>
      <c r="U210" s="489"/>
      <c r="W210" s="489">
        <v>278049.11</v>
      </c>
      <c r="X210" s="489"/>
      <c r="Y210" s="489"/>
      <c r="Z210" s="489"/>
      <c r="AA210" s="489"/>
      <c r="AB210" s="489"/>
      <c r="AC210" s="489">
        <v>0</v>
      </c>
      <c r="AD210" s="489"/>
      <c r="AE210" s="489"/>
      <c r="AF210" s="489"/>
      <c r="AG210" s="489"/>
    </row>
    <row r="211" spans="1:34" ht="14.25" customHeight="1">
      <c r="B211" s="488" t="s">
        <v>690</v>
      </c>
      <c r="C211" s="488"/>
      <c r="D211" s="488"/>
      <c r="E211" s="488" t="s">
        <v>691</v>
      </c>
      <c r="F211" s="488"/>
      <c r="G211" s="488"/>
      <c r="H211" s="488"/>
      <c r="I211" s="488"/>
      <c r="J211" s="488"/>
      <c r="K211" s="488"/>
      <c r="L211" s="488"/>
      <c r="M211" s="488"/>
      <c r="N211" s="365">
        <v>0</v>
      </c>
      <c r="O211" s="365">
        <v>572409.06000000006</v>
      </c>
      <c r="P211" s="365">
        <v>572409.06000000006</v>
      </c>
      <c r="Q211" s="365">
        <v>572409.06000000006</v>
      </c>
      <c r="R211" s="489">
        <v>572409.06000000006</v>
      </c>
      <c r="S211" s="489"/>
      <c r="T211" s="489">
        <v>572409.06000000006</v>
      </c>
      <c r="U211" s="489"/>
      <c r="W211" s="489">
        <v>572409.06000000006</v>
      </c>
      <c r="X211" s="489"/>
      <c r="Y211" s="489"/>
      <c r="Z211" s="489"/>
      <c r="AA211" s="489"/>
      <c r="AB211" s="489"/>
      <c r="AC211" s="489">
        <v>0</v>
      </c>
      <c r="AD211" s="489"/>
      <c r="AE211" s="489"/>
      <c r="AF211" s="489"/>
      <c r="AG211" s="489"/>
    </row>
    <row r="212" spans="1:34" ht="14.25" customHeight="1">
      <c r="B212" s="488" t="s">
        <v>692</v>
      </c>
      <c r="C212" s="488"/>
      <c r="D212" s="488"/>
      <c r="E212" s="488" t="s">
        <v>693</v>
      </c>
      <c r="F212" s="488"/>
      <c r="G212" s="488"/>
      <c r="H212" s="488"/>
      <c r="I212" s="488"/>
      <c r="J212" s="488"/>
      <c r="K212" s="488"/>
      <c r="L212" s="488"/>
      <c r="M212" s="488"/>
      <c r="N212" s="365">
        <v>0</v>
      </c>
      <c r="O212" s="365">
        <v>177131.16</v>
      </c>
      <c r="P212" s="365">
        <v>177131.16</v>
      </c>
      <c r="Q212" s="365">
        <v>177131.16</v>
      </c>
      <c r="R212" s="489">
        <v>177131.16</v>
      </c>
      <c r="S212" s="489"/>
      <c r="T212" s="489">
        <v>177131.16</v>
      </c>
      <c r="U212" s="489"/>
      <c r="W212" s="489">
        <v>177131.16</v>
      </c>
      <c r="X212" s="489"/>
      <c r="Y212" s="489"/>
      <c r="Z212" s="489"/>
      <c r="AA212" s="489"/>
      <c r="AB212" s="489"/>
      <c r="AC212" s="489">
        <v>0</v>
      </c>
      <c r="AD212" s="489"/>
      <c r="AE212" s="489"/>
      <c r="AF212" s="489"/>
      <c r="AG212" s="489"/>
    </row>
    <row r="213" spans="1:34" ht="14.25" customHeight="1">
      <c r="B213" s="488" t="s">
        <v>694</v>
      </c>
      <c r="C213" s="488"/>
      <c r="D213" s="488"/>
      <c r="E213" s="488" t="s">
        <v>695</v>
      </c>
      <c r="F213" s="488"/>
      <c r="G213" s="488"/>
      <c r="H213" s="488"/>
      <c r="I213" s="488"/>
      <c r="J213" s="488"/>
      <c r="K213" s="488"/>
      <c r="L213" s="488"/>
      <c r="M213" s="488"/>
      <c r="N213" s="365">
        <v>0</v>
      </c>
      <c r="O213" s="365">
        <v>395277.9</v>
      </c>
      <c r="P213" s="365">
        <v>395277.9</v>
      </c>
      <c r="Q213" s="365">
        <v>395277.9</v>
      </c>
      <c r="R213" s="489">
        <v>395277.9</v>
      </c>
      <c r="S213" s="489"/>
      <c r="T213" s="489">
        <v>395277.9</v>
      </c>
      <c r="U213" s="489"/>
      <c r="W213" s="489">
        <v>395277.9</v>
      </c>
      <c r="X213" s="489"/>
      <c r="Y213" s="489"/>
      <c r="Z213" s="489"/>
      <c r="AA213" s="489"/>
      <c r="AB213" s="489"/>
      <c r="AC213" s="489">
        <v>0</v>
      </c>
      <c r="AD213" s="489"/>
      <c r="AE213" s="489"/>
      <c r="AF213" s="489"/>
      <c r="AG213" s="489"/>
    </row>
    <row r="214" spans="1:34" ht="14.25" customHeight="1">
      <c r="B214" s="490" t="s">
        <v>119</v>
      </c>
      <c r="C214" s="490"/>
      <c r="D214" s="490"/>
      <c r="E214" s="490" t="s">
        <v>120</v>
      </c>
      <c r="F214" s="490"/>
      <c r="G214" s="490"/>
      <c r="H214" s="490"/>
      <c r="I214" s="490"/>
      <c r="J214" s="490"/>
      <c r="K214" s="490"/>
      <c r="L214" s="490"/>
      <c r="M214" s="490"/>
      <c r="N214" s="364">
        <v>726770.58</v>
      </c>
      <c r="O214" s="367">
        <v>-323793.48</v>
      </c>
      <c r="P214" s="364">
        <v>402977.1</v>
      </c>
      <c r="Q214" s="364">
        <v>402977.1</v>
      </c>
      <c r="R214" s="491">
        <v>402977.1</v>
      </c>
      <c r="S214" s="491"/>
      <c r="T214" s="491">
        <v>402977.1</v>
      </c>
      <c r="U214" s="491"/>
      <c r="W214" s="491">
        <v>402977.1</v>
      </c>
      <c r="X214" s="491"/>
      <c r="Y214" s="491"/>
      <c r="Z214" s="491"/>
      <c r="AA214" s="491"/>
      <c r="AB214" s="491"/>
      <c r="AC214" s="491">
        <v>0</v>
      </c>
      <c r="AD214" s="491"/>
      <c r="AE214" s="491"/>
      <c r="AF214" s="491"/>
      <c r="AG214" s="491"/>
    </row>
    <row r="215" spans="1:34" ht="14.25" customHeight="1">
      <c r="B215" s="488" t="s">
        <v>121</v>
      </c>
      <c r="C215" s="488"/>
      <c r="D215" s="488"/>
      <c r="E215" s="488" t="s">
        <v>696</v>
      </c>
      <c r="F215" s="488"/>
      <c r="G215" s="488"/>
      <c r="H215" s="488"/>
      <c r="I215" s="488"/>
      <c r="J215" s="488"/>
      <c r="K215" s="488"/>
      <c r="L215" s="488"/>
      <c r="M215" s="488"/>
      <c r="N215" s="365">
        <v>726770.58</v>
      </c>
      <c r="O215" s="368">
        <v>-323793.48</v>
      </c>
      <c r="P215" s="365">
        <v>402977.1</v>
      </c>
      <c r="Q215" s="365">
        <v>402977.1</v>
      </c>
      <c r="R215" s="489">
        <v>402977.1</v>
      </c>
      <c r="S215" s="489"/>
      <c r="T215" s="489">
        <v>402977.1</v>
      </c>
      <c r="U215" s="489"/>
      <c r="W215" s="489">
        <v>402977.1</v>
      </c>
      <c r="X215" s="489"/>
      <c r="Y215" s="489"/>
      <c r="Z215" s="489"/>
      <c r="AA215" s="489"/>
      <c r="AB215" s="489"/>
      <c r="AC215" s="489">
        <v>0</v>
      </c>
      <c r="AD215" s="489"/>
      <c r="AE215" s="489"/>
      <c r="AF215" s="489"/>
      <c r="AG215" s="489"/>
    </row>
    <row r="216" spans="1:34" ht="14.25" customHeight="1">
      <c r="B216" s="488" t="s">
        <v>123</v>
      </c>
      <c r="C216" s="488"/>
      <c r="D216" s="488"/>
      <c r="E216" s="488" t="s">
        <v>696</v>
      </c>
      <c r="F216" s="488"/>
      <c r="G216" s="488"/>
      <c r="H216" s="488"/>
      <c r="I216" s="488"/>
      <c r="J216" s="488"/>
      <c r="K216" s="488"/>
      <c r="L216" s="488"/>
      <c r="M216" s="488"/>
      <c r="N216" s="365">
        <v>726770.58</v>
      </c>
      <c r="O216" s="368">
        <v>-323793.48</v>
      </c>
      <c r="P216" s="365">
        <v>402977.1</v>
      </c>
      <c r="Q216" s="365">
        <v>402977.1</v>
      </c>
      <c r="R216" s="489">
        <v>402977.1</v>
      </c>
      <c r="S216" s="489"/>
      <c r="T216" s="489">
        <v>402977.1</v>
      </c>
      <c r="U216" s="489"/>
      <c r="W216" s="489">
        <v>402977.1</v>
      </c>
      <c r="X216" s="489"/>
      <c r="Y216" s="489"/>
      <c r="Z216" s="489"/>
      <c r="AA216" s="489"/>
      <c r="AB216" s="489"/>
      <c r="AC216" s="489">
        <v>0</v>
      </c>
      <c r="AD216" s="489"/>
      <c r="AE216" s="489"/>
      <c r="AF216" s="489"/>
      <c r="AG216" s="489"/>
    </row>
    <row r="217" spans="1:34" ht="14.25" customHeight="1">
      <c r="B217" s="490" t="s">
        <v>124</v>
      </c>
      <c r="C217" s="490"/>
      <c r="D217" s="490"/>
      <c r="E217" s="490" t="s">
        <v>125</v>
      </c>
      <c r="F217" s="490"/>
      <c r="G217" s="490"/>
      <c r="H217" s="490"/>
      <c r="I217" s="490"/>
      <c r="J217" s="490"/>
      <c r="K217" s="490"/>
      <c r="L217" s="490"/>
      <c r="M217" s="490"/>
      <c r="N217" s="364">
        <v>0</v>
      </c>
      <c r="O217" s="364">
        <v>23961.47</v>
      </c>
      <c r="P217" s="364">
        <v>23961.47</v>
      </c>
      <c r="Q217" s="364">
        <v>23961.47</v>
      </c>
      <c r="R217" s="491">
        <v>23961.47</v>
      </c>
      <c r="S217" s="491"/>
      <c r="T217" s="491">
        <v>23961.47</v>
      </c>
      <c r="U217" s="491"/>
      <c r="W217" s="491">
        <v>23961.47</v>
      </c>
      <c r="X217" s="491"/>
      <c r="Y217" s="491"/>
      <c r="Z217" s="491"/>
      <c r="AA217" s="491"/>
      <c r="AB217" s="491"/>
      <c r="AC217" s="491">
        <v>0</v>
      </c>
      <c r="AD217" s="491"/>
      <c r="AE217" s="491"/>
      <c r="AF217" s="491"/>
      <c r="AG217" s="491"/>
    </row>
    <row r="218" spans="1:34" ht="11.65" customHeight="1"/>
    <row r="219" spans="1:34" ht="14.1" customHeight="1">
      <c r="AC219" s="464" t="s">
        <v>796</v>
      </c>
      <c r="AD219" s="464"/>
      <c r="AE219" s="464"/>
      <c r="AF219" s="464"/>
      <c r="AG219" s="464"/>
      <c r="AH219" s="464"/>
    </row>
    <row r="220" spans="1:34" ht="7.15" customHeight="1">
      <c r="D220" s="482" t="s">
        <v>511</v>
      </c>
      <c r="E220" s="482"/>
      <c r="F220" s="482"/>
      <c r="G220" s="482"/>
      <c r="H220" s="482"/>
      <c r="I220" s="482"/>
      <c r="J220" s="482"/>
      <c r="K220" s="482"/>
      <c r="L220" s="482"/>
      <c r="M220" s="482"/>
      <c r="N220" s="482"/>
      <c r="O220" s="482"/>
      <c r="P220" s="482"/>
      <c r="Q220" s="482"/>
      <c r="R220" s="482"/>
      <c r="S220" s="482"/>
      <c r="T220" s="482"/>
      <c r="U220" s="482"/>
      <c r="V220" s="482"/>
      <c r="W220" s="482"/>
      <c r="X220" s="482"/>
      <c r="Y220" s="482"/>
      <c r="Z220" s="482"/>
      <c r="AA220" s="482"/>
      <c r="AB220" s="482"/>
    </row>
    <row r="221" spans="1:34" ht="9.6" customHeight="1">
      <c r="A221" s="483"/>
      <c r="B221" s="483"/>
      <c r="C221" s="483"/>
      <c r="D221" s="483"/>
      <c r="E221" s="483"/>
      <c r="F221" s="483"/>
      <c r="G221" s="483"/>
      <c r="H221" s="483"/>
      <c r="I221" s="483"/>
      <c r="J221" s="483"/>
      <c r="K221" s="482"/>
      <c r="L221" s="482"/>
      <c r="M221" s="482"/>
      <c r="N221" s="482"/>
      <c r="O221" s="482"/>
      <c r="P221" s="482"/>
      <c r="Q221" s="482"/>
      <c r="R221" s="482"/>
      <c r="S221" s="482"/>
      <c r="T221" s="482"/>
      <c r="U221" s="482"/>
      <c r="V221" s="482"/>
      <c r="W221" s="482"/>
      <c r="X221" s="482"/>
      <c r="Y221" s="482"/>
      <c r="Z221" s="482"/>
      <c r="AA221" s="482"/>
      <c r="AB221" s="482"/>
    </row>
    <row r="222" spans="1:34" ht="13.35" customHeight="1">
      <c r="A222" s="483"/>
      <c r="B222" s="483"/>
      <c r="C222" s="483"/>
      <c r="D222" s="483"/>
      <c r="E222" s="483"/>
      <c r="F222" s="483"/>
      <c r="G222" s="483"/>
      <c r="H222" s="483"/>
      <c r="I222" s="483"/>
      <c r="J222" s="483"/>
      <c r="K222" s="484" t="s">
        <v>615</v>
      </c>
      <c r="L222" s="484"/>
      <c r="M222" s="484"/>
      <c r="N222" s="484"/>
      <c r="O222" s="484"/>
      <c r="P222" s="484"/>
      <c r="Q222" s="484"/>
      <c r="R222" s="484"/>
      <c r="S222" s="484"/>
      <c r="T222" s="484"/>
      <c r="U222" s="484"/>
      <c r="V222" s="484"/>
      <c r="W222" s="484"/>
      <c r="X222" s="484"/>
      <c r="Y222" s="484"/>
    </row>
    <row r="223" spans="1:34" ht="5.25" customHeight="1">
      <c r="A223" s="483"/>
      <c r="B223" s="483"/>
      <c r="C223" s="483"/>
      <c r="D223" s="483"/>
      <c r="E223" s="483"/>
      <c r="F223" s="483"/>
      <c r="G223" s="483"/>
      <c r="H223" s="483"/>
      <c r="I223" s="483"/>
      <c r="J223" s="483"/>
      <c r="K223" s="477" t="s">
        <v>811</v>
      </c>
      <c r="L223" s="477"/>
      <c r="M223" s="477"/>
      <c r="N223" s="477"/>
      <c r="O223" s="477"/>
      <c r="P223" s="477"/>
      <c r="Q223" s="477"/>
      <c r="R223" s="477"/>
      <c r="S223" s="477"/>
      <c r="T223" s="477"/>
      <c r="U223" s="477"/>
      <c r="V223" s="477"/>
      <c r="W223" s="477"/>
      <c r="X223" s="477"/>
    </row>
    <row r="224" spans="1:34" ht="8.1" customHeight="1">
      <c r="C224" s="476" t="s">
        <v>617</v>
      </c>
      <c r="D224" s="476"/>
      <c r="E224" s="476"/>
      <c r="F224" s="476"/>
      <c r="G224" s="476"/>
      <c r="H224" s="476"/>
      <c r="I224" s="476"/>
      <c r="J224" s="476"/>
      <c r="K224" s="476"/>
      <c r="L224" s="477"/>
      <c r="M224" s="477"/>
      <c r="N224" s="477"/>
      <c r="O224" s="477"/>
      <c r="P224" s="477"/>
      <c r="Q224" s="477"/>
      <c r="R224" s="477"/>
      <c r="S224" s="477"/>
      <c r="T224" s="477"/>
      <c r="U224" s="478" t="s">
        <v>618</v>
      </c>
      <c r="V224" s="478"/>
      <c r="W224" s="478"/>
      <c r="X224" s="478"/>
      <c r="Y224" s="478"/>
      <c r="Z224" s="478"/>
      <c r="AA224" s="479" t="s">
        <v>619</v>
      </c>
      <c r="AB224" s="479"/>
      <c r="AC224" s="479"/>
      <c r="AD224" s="479"/>
      <c r="AE224" s="479"/>
    </row>
    <row r="225" spans="1:33" ht="6" customHeight="1">
      <c r="C225" s="476"/>
      <c r="D225" s="476"/>
      <c r="E225" s="476"/>
      <c r="F225" s="476"/>
      <c r="G225" s="476"/>
      <c r="H225" s="476"/>
      <c r="I225" s="476"/>
      <c r="J225" s="476"/>
      <c r="K225" s="476"/>
      <c r="L225" s="480"/>
      <c r="M225" s="480"/>
      <c r="N225" s="480"/>
      <c r="O225" s="480"/>
      <c r="P225" s="480"/>
      <c r="Q225" s="480"/>
      <c r="R225" s="480"/>
      <c r="S225" s="480"/>
      <c r="T225" s="480"/>
      <c r="U225" s="478"/>
      <c r="V225" s="478"/>
      <c r="W225" s="478"/>
      <c r="X225" s="478"/>
      <c r="Y225" s="478"/>
      <c r="Z225" s="478"/>
      <c r="AA225" s="479"/>
      <c r="AB225" s="479"/>
      <c r="AC225" s="479"/>
      <c r="AD225" s="479"/>
      <c r="AE225" s="479"/>
    </row>
    <row r="226" spans="1:33" ht="7.35" customHeight="1">
      <c r="C226" s="476" t="s">
        <v>812</v>
      </c>
      <c r="D226" s="476"/>
      <c r="E226" s="476"/>
      <c r="F226" s="476"/>
      <c r="G226" s="476"/>
      <c r="H226" s="481"/>
      <c r="I226" s="481"/>
      <c r="J226" s="481"/>
      <c r="K226" s="481"/>
      <c r="L226" s="481"/>
      <c r="M226" s="481"/>
      <c r="N226" s="481"/>
      <c r="O226" s="481"/>
      <c r="P226" s="481"/>
      <c r="Q226" s="481"/>
      <c r="R226" s="481"/>
      <c r="S226" s="481"/>
      <c r="T226" s="481"/>
      <c r="U226" s="481"/>
      <c r="V226" s="481"/>
      <c r="W226" s="481"/>
      <c r="X226" s="481"/>
      <c r="Y226" s="478"/>
      <c r="Z226" s="478"/>
      <c r="AA226" s="478" t="s">
        <v>813</v>
      </c>
      <c r="AB226" s="478"/>
      <c r="AC226" s="478"/>
    </row>
    <row r="227" spans="1:33" ht="6.75" customHeight="1">
      <c r="H227" s="481"/>
      <c r="I227" s="481"/>
      <c r="J227" s="481"/>
      <c r="K227" s="481"/>
      <c r="L227" s="481"/>
      <c r="M227" s="481"/>
      <c r="N227" s="481"/>
      <c r="O227" s="481"/>
      <c r="P227" s="481"/>
      <c r="Q227" s="481"/>
      <c r="R227" s="481"/>
      <c r="S227" s="481"/>
      <c r="T227" s="481"/>
      <c r="U227" s="481"/>
      <c r="V227" s="481"/>
      <c r="W227" s="481"/>
      <c r="X227" s="481"/>
      <c r="Y227" s="478"/>
      <c r="Z227" s="478"/>
      <c r="AA227" s="478"/>
      <c r="AB227" s="478"/>
      <c r="AC227" s="478"/>
    </row>
    <row r="228" spans="1:33" ht="29.65" customHeight="1">
      <c r="A228" s="474" t="s">
        <v>496</v>
      </c>
      <c r="B228" s="474"/>
      <c r="C228" s="474"/>
      <c r="D228" s="474"/>
      <c r="E228" s="474"/>
      <c r="F228" s="474"/>
      <c r="G228" s="474"/>
      <c r="H228" s="474"/>
      <c r="I228" s="474"/>
      <c r="J228" s="474"/>
      <c r="K228" s="474"/>
      <c r="L228" s="474"/>
      <c r="N228" s="354" t="s">
        <v>814</v>
      </c>
      <c r="O228" s="355" t="s">
        <v>815</v>
      </c>
      <c r="P228" s="354" t="s">
        <v>624</v>
      </c>
      <c r="Q228" s="475" t="s">
        <v>625</v>
      </c>
      <c r="R228" s="475"/>
      <c r="S228" s="354" t="s">
        <v>626</v>
      </c>
      <c r="T228" s="475" t="s">
        <v>627</v>
      </c>
      <c r="U228" s="475"/>
      <c r="V228" s="475" t="s">
        <v>816</v>
      </c>
      <c r="W228" s="475"/>
      <c r="X228" s="475"/>
      <c r="Y228" s="475"/>
      <c r="Z228" s="475"/>
      <c r="AA228" s="475"/>
      <c r="AB228" s="475" t="s">
        <v>516</v>
      </c>
      <c r="AC228" s="475"/>
      <c r="AD228" s="475"/>
      <c r="AE228" s="475"/>
      <c r="AF228" s="475"/>
    </row>
    <row r="229" spans="1:33" ht="9" customHeight="1"/>
    <row r="230" spans="1:33" ht="11.25" customHeight="1">
      <c r="B230" s="488" t="s">
        <v>126</v>
      </c>
      <c r="C230" s="488"/>
      <c r="D230" s="488"/>
      <c r="E230" s="488" t="s">
        <v>698</v>
      </c>
      <c r="F230" s="488"/>
      <c r="G230" s="488"/>
      <c r="H230" s="488"/>
      <c r="I230" s="488"/>
      <c r="J230" s="488"/>
      <c r="K230" s="488"/>
      <c r="L230" s="488"/>
      <c r="M230" s="488"/>
      <c r="N230" s="365">
        <v>0</v>
      </c>
      <c r="O230" s="365">
        <v>20133.47</v>
      </c>
      <c r="P230" s="365">
        <v>20133.47</v>
      </c>
      <c r="Q230" s="365">
        <v>20133.47</v>
      </c>
      <c r="R230" s="489">
        <v>20133.47</v>
      </c>
      <c r="S230" s="489"/>
      <c r="T230" s="489">
        <v>20133.47</v>
      </c>
      <c r="U230" s="489"/>
      <c r="W230" s="489">
        <v>20133.47</v>
      </c>
      <c r="X230" s="489"/>
      <c r="Y230" s="489"/>
      <c r="Z230" s="489"/>
      <c r="AA230" s="489"/>
      <c r="AB230" s="489"/>
      <c r="AC230" s="489">
        <v>0</v>
      </c>
      <c r="AD230" s="489"/>
      <c r="AE230" s="489"/>
      <c r="AF230" s="489"/>
      <c r="AG230" s="489"/>
    </row>
    <row r="231" spans="1:33" ht="14.25" customHeight="1">
      <c r="B231" s="488" t="s">
        <v>700</v>
      </c>
      <c r="C231" s="488"/>
      <c r="D231" s="488"/>
      <c r="E231" s="488" t="s">
        <v>701</v>
      </c>
      <c r="F231" s="488"/>
      <c r="G231" s="488"/>
      <c r="H231" s="488"/>
      <c r="I231" s="488"/>
      <c r="J231" s="488"/>
      <c r="K231" s="488"/>
      <c r="L231" s="488"/>
      <c r="M231" s="488"/>
      <c r="N231" s="365">
        <v>0</v>
      </c>
      <c r="O231" s="365">
        <v>20133.47</v>
      </c>
      <c r="P231" s="365">
        <v>20133.47</v>
      </c>
      <c r="Q231" s="365">
        <v>20133.47</v>
      </c>
      <c r="R231" s="489">
        <v>20133.47</v>
      </c>
      <c r="S231" s="489"/>
      <c r="T231" s="489">
        <v>20133.47</v>
      </c>
      <c r="U231" s="489"/>
      <c r="W231" s="489">
        <v>20133.47</v>
      </c>
      <c r="X231" s="489"/>
      <c r="Y231" s="489"/>
      <c r="Z231" s="489"/>
      <c r="AA231" s="489"/>
      <c r="AB231" s="489"/>
      <c r="AC231" s="489">
        <v>0</v>
      </c>
      <c r="AD231" s="489"/>
      <c r="AE231" s="489"/>
      <c r="AF231" s="489"/>
      <c r="AG231" s="489"/>
    </row>
    <row r="232" spans="1:33" ht="14.25" customHeight="1">
      <c r="B232" s="488" t="s">
        <v>702</v>
      </c>
      <c r="C232" s="488"/>
      <c r="D232" s="488"/>
      <c r="E232" s="488" t="s">
        <v>703</v>
      </c>
      <c r="F232" s="488"/>
      <c r="G232" s="488"/>
      <c r="H232" s="488"/>
      <c r="I232" s="488"/>
      <c r="J232" s="488"/>
      <c r="K232" s="488"/>
      <c r="L232" s="488"/>
      <c r="M232" s="488"/>
      <c r="N232" s="365">
        <v>0</v>
      </c>
      <c r="O232" s="365">
        <v>3828</v>
      </c>
      <c r="P232" s="365">
        <v>3828</v>
      </c>
      <c r="Q232" s="365">
        <v>3828</v>
      </c>
      <c r="R232" s="489">
        <v>3828</v>
      </c>
      <c r="S232" s="489"/>
      <c r="T232" s="489">
        <v>3828</v>
      </c>
      <c r="U232" s="489"/>
      <c r="W232" s="489">
        <v>3828</v>
      </c>
      <c r="X232" s="489"/>
      <c r="Y232" s="489"/>
      <c r="Z232" s="489"/>
      <c r="AA232" s="489"/>
      <c r="AB232" s="489"/>
      <c r="AC232" s="489">
        <v>0</v>
      </c>
      <c r="AD232" s="489"/>
      <c r="AE232" s="489"/>
      <c r="AF232" s="489"/>
      <c r="AG232" s="489"/>
    </row>
    <row r="233" spans="1:33" ht="14.25" customHeight="1">
      <c r="B233" s="488" t="s">
        <v>704</v>
      </c>
      <c r="C233" s="488"/>
      <c r="D233" s="488"/>
      <c r="E233" s="488" t="s">
        <v>705</v>
      </c>
      <c r="F233" s="488"/>
      <c r="G233" s="488"/>
      <c r="H233" s="488"/>
      <c r="I233" s="488"/>
      <c r="J233" s="488"/>
      <c r="K233" s="488"/>
      <c r="L233" s="488"/>
      <c r="M233" s="488"/>
      <c r="N233" s="365">
        <v>0</v>
      </c>
      <c r="O233" s="365">
        <v>3828</v>
      </c>
      <c r="P233" s="365">
        <v>3828</v>
      </c>
      <c r="Q233" s="365">
        <v>3828</v>
      </c>
      <c r="R233" s="489">
        <v>3828</v>
      </c>
      <c r="S233" s="489"/>
      <c r="T233" s="489">
        <v>3828</v>
      </c>
      <c r="U233" s="489"/>
      <c r="W233" s="489">
        <v>3828</v>
      </c>
      <c r="X233" s="489"/>
      <c r="Y233" s="489"/>
      <c r="Z233" s="489"/>
      <c r="AA233" s="489"/>
      <c r="AB233" s="489"/>
      <c r="AC233" s="489">
        <v>0</v>
      </c>
      <c r="AD233" s="489"/>
      <c r="AE233" s="489"/>
      <c r="AF233" s="489"/>
      <c r="AG233" s="489"/>
    </row>
    <row r="234" spans="1:33" ht="14.25" customHeight="1">
      <c r="B234" s="490" t="s">
        <v>137</v>
      </c>
      <c r="C234" s="490"/>
      <c r="D234" s="490"/>
      <c r="E234" s="490" t="s">
        <v>138</v>
      </c>
      <c r="F234" s="490"/>
      <c r="G234" s="490"/>
      <c r="H234" s="490"/>
      <c r="I234" s="490"/>
      <c r="J234" s="490"/>
      <c r="K234" s="490"/>
      <c r="L234" s="490"/>
      <c r="M234" s="490"/>
      <c r="N234" s="364">
        <v>10000</v>
      </c>
      <c r="O234" s="364">
        <v>292921.32</v>
      </c>
      <c r="P234" s="364">
        <v>302921.32</v>
      </c>
      <c r="Q234" s="364">
        <v>302921.32</v>
      </c>
      <c r="R234" s="491">
        <v>302921.32</v>
      </c>
      <c r="S234" s="491"/>
      <c r="T234" s="491">
        <v>302921.32</v>
      </c>
      <c r="U234" s="491"/>
      <c r="W234" s="491">
        <v>302921.32</v>
      </c>
      <c r="X234" s="491"/>
      <c r="Y234" s="491"/>
      <c r="Z234" s="491"/>
      <c r="AA234" s="491"/>
      <c r="AB234" s="491"/>
      <c r="AC234" s="491">
        <v>0</v>
      </c>
      <c r="AD234" s="491"/>
      <c r="AE234" s="491"/>
      <c r="AF234" s="491"/>
      <c r="AG234" s="491"/>
    </row>
    <row r="235" spans="1:33" ht="14.25" customHeight="1">
      <c r="B235" s="488" t="s">
        <v>139</v>
      </c>
      <c r="C235" s="488"/>
      <c r="D235" s="488"/>
      <c r="E235" s="488" t="s">
        <v>710</v>
      </c>
      <c r="F235" s="488"/>
      <c r="G235" s="488"/>
      <c r="H235" s="488"/>
      <c r="I235" s="488"/>
      <c r="J235" s="488"/>
      <c r="K235" s="488"/>
      <c r="L235" s="488"/>
      <c r="M235" s="488"/>
      <c r="N235" s="365">
        <v>10000</v>
      </c>
      <c r="O235" s="368">
        <v>-6905.01</v>
      </c>
      <c r="P235" s="365">
        <v>3094.99</v>
      </c>
      <c r="Q235" s="365">
        <v>3094.99</v>
      </c>
      <c r="R235" s="489">
        <v>3094.99</v>
      </c>
      <c r="S235" s="489"/>
      <c r="T235" s="489">
        <v>3094.99</v>
      </c>
      <c r="U235" s="489"/>
      <c r="W235" s="489">
        <v>3094.99</v>
      </c>
      <c r="X235" s="489"/>
      <c r="Y235" s="489"/>
      <c r="Z235" s="489"/>
      <c r="AA235" s="489"/>
      <c r="AB235" s="489"/>
      <c r="AC235" s="489">
        <v>0</v>
      </c>
      <c r="AD235" s="489"/>
      <c r="AE235" s="489"/>
      <c r="AF235" s="489"/>
      <c r="AG235" s="489"/>
    </row>
    <row r="236" spans="1:33" ht="14.25" customHeight="1">
      <c r="B236" s="488" t="s">
        <v>141</v>
      </c>
      <c r="C236" s="488"/>
      <c r="D236" s="488"/>
      <c r="E236" s="488" t="s">
        <v>711</v>
      </c>
      <c r="F236" s="488"/>
      <c r="G236" s="488"/>
      <c r="H236" s="488"/>
      <c r="I236" s="488"/>
      <c r="J236" s="488"/>
      <c r="K236" s="488"/>
      <c r="L236" s="488"/>
      <c r="M236" s="488"/>
      <c r="N236" s="365">
        <v>10000</v>
      </c>
      <c r="O236" s="368">
        <v>-6905.01</v>
      </c>
      <c r="P236" s="365">
        <v>3094.99</v>
      </c>
      <c r="Q236" s="365">
        <v>3094.99</v>
      </c>
      <c r="R236" s="489">
        <v>3094.99</v>
      </c>
      <c r="S236" s="489"/>
      <c r="T236" s="489">
        <v>3094.99</v>
      </c>
      <c r="U236" s="489"/>
      <c r="W236" s="489">
        <v>3094.99</v>
      </c>
      <c r="X236" s="489"/>
      <c r="Y236" s="489"/>
      <c r="Z236" s="489"/>
      <c r="AA236" s="489"/>
      <c r="AB236" s="489"/>
      <c r="AC236" s="489">
        <v>0</v>
      </c>
      <c r="AD236" s="489"/>
      <c r="AE236" s="489"/>
      <c r="AF236" s="489"/>
      <c r="AG236" s="489"/>
    </row>
    <row r="237" spans="1:33" ht="14.25" customHeight="1">
      <c r="B237" s="488" t="s">
        <v>145</v>
      </c>
      <c r="C237" s="488"/>
      <c r="D237" s="488"/>
      <c r="E237" s="488" t="s">
        <v>712</v>
      </c>
      <c r="F237" s="488"/>
      <c r="G237" s="488"/>
      <c r="H237" s="488"/>
      <c r="I237" s="488"/>
      <c r="J237" s="488"/>
      <c r="K237" s="488"/>
      <c r="L237" s="488"/>
      <c r="M237" s="488"/>
      <c r="N237" s="365">
        <v>0</v>
      </c>
      <c r="O237" s="365">
        <v>14311.89</v>
      </c>
      <c r="P237" s="365">
        <v>14311.89</v>
      </c>
      <c r="Q237" s="365">
        <v>14311.89</v>
      </c>
      <c r="R237" s="489">
        <v>14311.89</v>
      </c>
      <c r="S237" s="489"/>
      <c r="T237" s="489">
        <v>14311.89</v>
      </c>
      <c r="U237" s="489"/>
      <c r="W237" s="489">
        <v>14311.89</v>
      </c>
      <c r="X237" s="489"/>
      <c r="Y237" s="489"/>
      <c r="Z237" s="489"/>
      <c r="AA237" s="489"/>
      <c r="AB237" s="489"/>
      <c r="AC237" s="489">
        <v>0</v>
      </c>
      <c r="AD237" s="489"/>
      <c r="AE237" s="489"/>
      <c r="AF237" s="489"/>
      <c r="AG237" s="489"/>
    </row>
    <row r="238" spans="1:33" ht="14.25" customHeight="1">
      <c r="B238" s="488" t="s">
        <v>147</v>
      </c>
      <c r="C238" s="488"/>
      <c r="D238" s="488"/>
      <c r="E238" s="488" t="s">
        <v>713</v>
      </c>
      <c r="F238" s="488"/>
      <c r="G238" s="488"/>
      <c r="H238" s="488"/>
      <c r="I238" s="488"/>
      <c r="J238" s="488"/>
      <c r="K238" s="488"/>
      <c r="L238" s="488"/>
      <c r="M238" s="488"/>
      <c r="N238" s="365">
        <v>0</v>
      </c>
      <c r="O238" s="365">
        <v>14311.89</v>
      </c>
      <c r="P238" s="365">
        <v>14311.89</v>
      </c>
      <c r="Q238" s="365">
        <v>14311.89</v>
      </c>
      <c r="R238" s="489">
        <v>14311.89</v>
      </c>
      <c r="S238" s="489"/>
      <c r="T238" s="489">
        <v>14311.89</v>
      </c>
      <c r="U238" s="489"/>
      <c r="W238" s="489">
        <v>14311.89</v>
      </c>
      <c r="X238" s="489"/>
      <c r="Y238" s="489"/>
      <c r="Z238" s="489"/>
      <c r="AA238" s="489"/>
      <c r="AB238" s="489"/>
      <c r="AC238" s="489">
        <v>0</v>
      </c>
      <c r="AD238" s="489"/>
      <c r="AE238" s="489"/>
      <c r="AF238" s="489"/>
      <c r="AG238" s="489"/>
    </row>
    <row r="239" spans="1:33" ht="14.25" customHeight="1">
      <c r="B239" s="488" t="s">
        <v>149</v>
      </c>
      <c r="C239" s="488"/>
      <c r="D239" s="488"/>
      <c r="E239" s="488" t="s">
        <v>714</v>
      </c>
      <c r="F239" s="488"/>
      <c r="G239" s="488"/>
      <c r="H239" s="488"/>
      <c r="I239" s="488"/>
      <c r="J239" s="488"/>
      <c r="K239" s="488"/>
      <c r="L239" s="488"/>
      <c r="M239" s="488"/>
      <c r="N239" s="365">
        <v>0</v>
      </c>
      <c r="O239" s="365">
        <v>285514.44</v>
      </c>
      <c r="P239" s="365">
        <v>285514.44</v>
      </c>
      <c r="Q239" s="365">
        <v>285514.44</v>
      </c>
      <c r="R239" s="489">
        <v>285514.44</v>
      </c>
      <c r="S239" s="489"/>
      <c r="T239" s="489">
        <v>285514.44</v>
      </c>
      <c r="U239" s="489"/>
      <c r="W239" s="489">
        <v>285514.44</v>
      </c>
      <c r="X239" s="489"/>
      <c r="Y239" s="489"/>
      <c r="Z239" s="489"/>
      <c r="AA239" s="489"/>
      <c r="AB239" s="489"/>
      <c r="AC239" s="489">
        <v>0</v>
      </c>
      <c r="AD239" s="489"/>
      <c r="AE239" s="489"/>
      <c r="AF239" s="489"/>
      <c r="AG239" s="489"/>
    </row>
    <row r="240" spans="1:33" ht="14.25" customHeight="1">
      <c r="B240" s="488" t="s">
        <v>437</v>
      </c>
      <c r="C240" s="488"/>
      <c r="D240" s="488"/>
      <c r="E240" s="488" t="s">
        <v>716</v>
      </c>
      <c r="F240" s="488"/>
      <c r="G240" s="488"/>
      <c r="H240" s="488"/>
      <c r="I240" s="488"/>
      <c r="J240" s="488"/>
      <c r="K240" s="488"/>
      <c r="L240" s="488"/>
      <c r="M240" s="488"/>
      <c r="N240" s="365">
        <v>0</v>
      </c>
      <c r="O240" s="365">
        <v>228076.86</v>
      </c>
      <c r="P240" s="365">
        <v>228076.86</v>
      </c>
      <c r="Q240" s="365">
        <v>228076.86</v>
      </c>
      <c r="R240" s="489">
        <v>228076.86</v>
      </c>
      <c r="S240" s="489"/>
      <c r="T240" s="489">
        <v>228076.86</v>
      </c>
      <c r="U240" s="489"/>
      <c r="W240" s="489">
        <v>228076.86</v>
      </c>
      <c r="X240" s="489"/>
      <c r="Y240" s="489"/>
      <c r="Z240" s="489"/>
      <c r="AA240" s="489"/>
      <c r="AB240" s="489"/>
      <c r="AC240" s="489">
        <v>0</v>
      </c>
      <c r="AD240" s="489"/>
      <c r="AE240" s="489"/>
      <c r="AF240" s="489"/>
      <c r="AG240" s="489"/>
    </row>
    <row r="241" spans="2:33" ht="14.25" customHeight="1">
      <c r="B241" s="488" t="s">
        <v>717</v>
      </c>
      <c r="C241" s="488"/>
      <c r="D241" s="488"/>
      <c r="E241" s="488" t="s">
        <v>718</v>
      </c>
      <c r="F241" s="488"/>
      <c r="G241" s="488"/>
      <c r="H241" s="488"/>
      <c r="I241" s="488"/>
      <c r="J241" s="488"/>
      <c r="K241" s="488"/>
      <c r="L241" s="488"/>
      <c r="M241" s="488"/>
      <c r="N241" s="365">
        <v>0</v>
      </c>
      <c r="O241" s="365">
        <v>18963.59</v>
      </c>
      <c r="P241" s="365">
        <v>18963.59</v>
      </c>
      <c r="Q241" s="365">
        <v>18963.59</v>
      </c>
      <c r="R241" s="489">
        <v>18963.59</v>
      </c>
      <c r="S241" s="489"/>
      <c r="T241" s="489">
        <v>18963.59</v>
      </c>
      <c r="U241" s="489"/>
      <c r="W241" s="489">
        <v>18963.59</v>
      </c>
      <c r="X241" s="489"/>
      <c r="Y241" s="489"/>
      <c r="Z241" s="489"/>
      <c r="AA241" s="489"/>
      <c r="AB241" s="489"/>
      <c r="AC241" s="489">
        <v>0</v>
      </c>
      <c r="AD241" s="489"/>
      <c r="AE241" s="489"/>
      <c r="AF241" s="489"/>
      <c r="AG241" s="489"/>
    </row>
    <row r="242" spans="2:33" ht="14.25" customHeight="1">
      <c r="B242" s="488" t="s">
        <v>719</v>
      </c>
      <c r="C242" s="488"/>
      <c r="D242" s="488"/>
      <c r="E242" s="488" t="s">
        <v>720</v>
      </c>
      <c r="F242" s="488"/>
      <c r="G242" s="488"/>
      <c r="H242" s="488"/>
      <c r="I242" s="488"/>
      <c r="J242" s="488"/>
      <c r="K242" s="488"/>
      <c r="L242" s="488"/>
      <c r="M242" s="488"/>
      <c r="N242" s="365">
        <v>0</v>
      </c>
      <c r="O242" s="365">
        <v>850</v>
      </c>
      <c r="P242" s="365">
        <v>850</v>
      </c>
      <c r="Q242" s="365">
        <v>850</v>
      </c>
      <c r="R242" s="489">
        <v>850</v>
      </c>
      <c r="S242" s="489"/>
      <c r="T242" s="489">
        <v>850</v>
      </c>
      <c r="U242" s="489"/>
      <c r="W242" s="489">
        <v>850</v>
      </c>
      <c r="X242" s="489"/>
      <c r="Y242" s="489"/>
      <c r="Z242" s="489"/>
      <c r="AA242" s="489"/>
      <c r="AB242" s="489"/>
      <c r="AC242" s="489">
        <v>0</v>
      </c>
      <c r="AD242" s="489"/>
      <c r="AE242" s="489"/>
      <c r="AF242" s="489"/>
      <c r="AG242" s="489"/>
    </row>
    <row r="243" spans="2:33" ht="14.25" customHeight="1">
      <c r="B243" s="488" t="s">
        <v>721</v>
      </c>
      <c r="C243" s="488"/>
      <c r="D243" s="488"/>
      <c r="E243" s="488" t="s">
        <v>722</v>
      </c>
      <c r="F243" s="488"/>
      <c r="G243" s="488"/>
      <c r="H243" s="488"/>
      <c r="I243" s="488"/>
      <c r="J243" s="488"/>
      <c r="K243" s="488"/>
      <c r="L243" s="488"/>
      <c r="M243" s="488"/>
      <c r="N243" s="365">
        <v>0</v>
      </c>
      <c r="O243" s="365">
        <v>37623.99</v>
      </c>
      <c r="P243" s="365">
        <v>37623.99</v>
      </c>
      <c r="Q243" s="365">
        <v>37623.99</v>
      </c>
      <c r="R243" s="489">
        <v>37623.99</v>
      </c>
      <c r="S243" s="489"/>
      <c r="T243" s="489">
        <v>37623.99</v>
      </c>
      <c r="U243" s="489"/>
      <c r="W243" s="489">
        <v>37623.99</v>
      </c>
      <c r="X243" s="489"/>
      <c r="Y243" s="489"/>
      <c r="Z243" s="489"/>
      <c r="AA243" s="489"/>
      <c r="AB243" s="489"/>
      <c r="AC243" s="489">
        <v>0</v>
      </c>
      <c r="AD243" s="489"/>
      <c r="AE243" s="489"/>
      <c r="AF243" s="489"/>
      <c r="AG243" s="489"/>
    </row>
    <row r="244" spans="2:33" ht="14.25" customHeight="1">
      <c r="B244" s="492" t="s">
        <v>161</v>
      </c>
      <c r="C244" s="492"/>
      <c r="D244" s="492"/>
      <c r="E244" s="471" t="s">
        <v>162</v>
      </c>
      <c r="F244" s="471"/>
      <c r="G244" s="471"/>
      <c r="H244" s="471"/>
      <c r="I244" s="471"/>
      <c r="J244" s="471"/>
      <c r="K244" s="471"/>
      <c r="L244" s="471"/>
      <c r="M244" s="471"/>
      <c r="N244" s="363">
        <v>1342083.1299999999</v>
      </c>
      <c r="O244" s="363">
        <v>767372.5</v>
      </c>
      <c r="P244" s="363">
        <v>2109455.63</v>
      </c>
      <c r="Q244" s="364">
        <v>2109455.63</v>
      </c>
      <c r="R244" s="493">
        <v>2109455.63</v>
      </c>
      <c r="S244" s="493"/>
      <c r="T244" s="493">
        <v>2109455.63</v>
      </c>
      <c r="U244" s="493"/>
      <c r="W244" s="493">
        <v>2109455.63</v>
      </c>
      <c r="X244" s="493"/>
      <c r="Y244" s="493"/>
      <c r="Z244" s="493"/>
      <c r="AA244" s="493"/>
      <c r="AB244" s="493"/>
      <c r="AC244" s="493">
        <v>0</v>
      </c>
      <c r="AD244" s="493"/>
      <c r="AE244" s="493"/>
      <c r="AF244" s="493"/>
      <c r="AG244" s="493"/>
    </row>
    <row r="245" spans="2:33" ht="14.25" customHeight="1">
      <c r="B245" s="490" t="s">
        <v>163</v>
      </c>
      <c r="C245" s="490"/>
      <c r="D245" s="490"/>
      <c r="E245" s="490" t="s">
        <v>164</v>
      </c>
      <c r="F245" s="490"/>
      <c r="G245" s="490"/>
      <c r="H245" s="490"/>
      <c r="I245" s="490"/>
      <c r="J245" s="490"/>
      <c r="K245" s="490"/>
      <c r="L245" s="490"/>
      <c r="M245" s="490"/>
      <c r="N245" s="364">
        <v>110896.49</v>
      </c>
      <c r="O245" s="364">
        <v>65965.89</v>
      </c>
      <c r="P245" s="364">
        <v>176862.38</v>
      </c>
      <c r="Q245" s="364">
        <v>176862.38</v>
      </c>
      <c r="R245" s="491">
        <v>176862.38</v>
      </c>
      <c r="S245" s="491"/>
      <c r="T245" s="491">
        <v>176862.38</v>
      </c>
      <c r="U245" s="491"/>
      <c r="W245" s="491">
        <v>176862.38</v>
      </c>
      <c r="X245" s="491"/>
      <c r="Y245" s="491"/>
      <c r="Z245" s="491"/>
      <c r="AA245" s="491"/>
      <c r="AB245" s="491"/>
      <c r="AC245" s="491">
        <v>0</v>
      </c>
      <c r="AD245" s="491"/>
      <c r="AE245" s="491"/>
      <c r="AF245" s="491"/>
      <c r="AG245" s="491"/>
    </row>
    <row r="246" spans="2:33" ht="14.25" customHeight="1">
      <c r="B246" s="488" t="s">
        <v>165</v>
      </c>
      <c r="C246" s="488"/>
      <c r="D246" s="488"/>
      <c r="E246" s="488" t="s">
        <v>723</v>
      </c>
      <c r="F246" s="488"/>
      <c r="G246" s="488"/>
      <c r="H246" s="488"/>
      <c r="I246" s="488"/>
      <c r="J246" s="488"/>
      <c r="K246" s="488"/>
      <c r="L246" s="488"/>
      <c r="M246" s="488"/>
      <c r="N246" s="365">
        <v>0</v>
      </c>
      <c r="O246" s="365">
        <v>107968.38</v>
      </c>
      <c r="P246" s="365">
        <v>107968.38</v>
      </c>
      <c r="Q246" s="365">
        <v>107968.38</v>
      </c>
      <c r="R246" s="489">
        <v>107968.38</v>
      </c>
      <c r="S246" s="489"/>
      <c r="T246" s="489">
        <v>107968.38</v>
      </c>
      <c r="U246" s="489"/>
      <c r="W246" s="489">
        <v>107968.38</v>
      </c>
      <c r="X246" s="489"/>
      <c r="Y246" s="489"/>
      <c r="Z246" s="489"/>
      <c r="AA246" s="489"/>
      <c r="AB246" s="489"/>
      <c r="AC246" s="489">
        <v>0</v>
      </c>
      <c r="AD246" s="489"/>
      <c r="AE246" s="489"/>
      <c r="AF246" s="489"/>
      <c r="AG246" s="489"/>
    </row>
    <row r="247" spans="2:33" ht="14.25" customHeight="1">
      <c r="B247" s="488" t="s">
        <v>167</v>
      </c>
      <c r="C247" s="488"/>
      <c r="D247" s="488"/>
      <c r="E247" s="488" t="s">
        <v>723</v>
      </c>
      <c r="F247" s="488"/>
      <c r="G247" s="488"/>
      <c r="H247" s="488"/>
      <c r="I247" s="488"/>
      <c r="J247" s="488"/>
      <c r="K247" s="488"/>
      <c r="L247" s="488"/>
      <c r="M247" s="488"/>
      <c r="N247" s="365">
        <v>0</v>
      </c>
      <c r="O247" s="365">
        <v>107968.38</v>
      </c>
      <c r="P247" s="365">
        <v>107968.38</v>
      </c>
      <c r="Q247" s="365">
        <v>107968.38</v>
      </c>
      <c r="R247" s="489">
        <v>107968.38</v>
      </c>
      <c r="S247" s="489"/>
      <c r="T247" s="489">
        <v>107968.38</v>
      </c>
      <c r="U247" s="489"/>
      <c r="W247" s="489">
        <v>107968.38</v>
      </c>
      <c r="X247" s="489"/>
      <c r="Y247" s="489"/>
      <c r="Z247" s="489"/>
      <c r="AA247" s="489"/>
      <c r="AB247" s="489"/>
      <c r="AC247" s="489">
        <v>0</v>
      </c>
      <c r="AD247" s="489"/>
      <c r="AE247" s="489"/>
      <c r="AF247" s="489"/>
      <c r="AG247" s="489"/>
    </row>
    <row r="248" spans="2:33" ht="14.25" customHeight="1">
      <c r="B248" s="488" t="s">
        <v>174</v>
      </c>
      <c r="C248" s="488"/>
      <c r="D248" s="488"/>
      <c r="E248" s="488" t="s">
        <v>724</v>
      </c>
      <c r="F248" s="488"/>
      <c r="G248" s="488"/>
      <c r="H248" s="488"/>
      <c r="I248" s="488"/>
      <c r="J248" s="488"/>
      <c r="K248" s="488"/>
      <c r="L248" s="488"/>
      <c r="M248" s="488"/>
      <c r="N248" s="365">
        <v>110896.49</v>
      </c>
      <c r="O248" s="368">
        <v>-42702.49</v>
      </c>
      <c r="P248" s="365">
        <v>68194</v>
      </c>
      <c r="Q248" s="365">
        <v>68194</v>
      </c>
      <c r="R248" s="489">
        <v>68194</v>
      </c>
      <c r="S248" s="489"/>
      <c r="T248" s="489">
        <v>68194</v>
      </c>
      <c r="U248" s="489"/>
      <c r="W248" s="489">
        <v>68194</v>
      </c>
      <c r="X248" s="489"/>
      <c r="Y248" s="489"/>
      <c r="Z248" s="489"/>
      <c r="AA248" s="489"/>
      <c r="AB248" s="489"/>
      <c r="AC248" s="489">
        <v>0</v>
      </c>
      <c r="AD248" s="489"/>
      <c r="AE248" s="489"/>
      <c r="AF248" s="489"/>
      <c r="AG248" s="489"/>
    </row>
    <row r="249" spans="2:33" ht="14.25" customHeight="1">
      <c r="B249" s="488" t="s">
        <v>176</v>
      </c>
      <c r="C249" s="488"/>
      <c r="D249" s="488"/>
      <c r="E249" s="488" t="s">
        <v>724</v>
      </c>
      <c r="F249" s="488"/>
      <c r="G249" s="488"/>
      <c r="H249" s="488"/>
      <c r="I249" s="488"/>
      <c r="J249" s="488"/>
      <c r="K249" s="488"/>
      <c r="L249" s="488"/>
      <c r="M249" s="488"/>
      <c r="N249" s="365">
        <v>110896.49</v>
      </c>
      <c r="O249" s="368">
        <v>-42702.49</v>
      </c>
      <c r="P249" s="365">
        <v>68194</v>
      </c>
      <c r="Q249" s="365">
        <v>68194</v>
      </c>
      <c r="R249" s="489">
        <v>68194</v>
      </c>
      <c r="S249" s="489"/>
      <c r="T249" s="489">
        <v>68194</v>
      </c>
      <c r="U249" s="489"/>
      <c r="W249" s="489">
        <v>68194</v>
      </c>
      <c r="X249" s="489"/>
      <c r="Y249" s="489"/>
      <c r="Z249" s="489"/>
      <c r="AA249" s="489"/>
      <c r="AB249" s="489"/>
      <c r="AC249" s="489">
        <v>0</v>
      </c>
      <c r="AD249" s="489"/>
      <c r="AE249" s="489"/>
      <c r="AF249" s="489"/>
      <c r="AG249" s="489"/>
    </row>
    <row r="250" spans="2:33" ht="14.25" customHeight="1">
      <c r="B250" s="488" t="s">
        <v>725</v>
      </c>
      <c r="C250" s="488"/>
      <c r="D250" s="488"/>
      <c r="E250" s="488" t="s">
        <v>726</v>
      </c>
      <c r="F250" s="488"/>
      <c r="G250" s="488"/>
      <c r="H250" s="488"/>
      <c r="I250" s="488"/>
      <c r="J250" s="488"/>
      <c r="K250" s="488"/>
      <c r="L250" s="488"/>
      <c r="M250" s="488"/>
      <c r="N250" s="365">
        <v>0</v>
      </c>
      <c r="O250" s="365">
        <v>700</v>
      </c>
      <c r="P250" s="365">
        <v>700</v>
      </c>
      <c r="Q250" s="365">
        <v>700</v>
      </c>
      <c r="R250" s="489">
        <v>700</v>
      </c>
      <c r="S250" s="489"/>
      <c r="T250" s="489">
        <v>700</v>
      </c>
      <c r="U250" s="489"/>
      <c r="W250" s="489">
        <v>700</v>
      </c>
      <c r="X250" s="489"/>
      <c r="Y250" s="489"/>
      <c r="Z250" s="489"/>
      <c r="AA250" s="489"/>
      <c r="AB250" s="489"/>
      <c r="AC250" s="489">
        <v>0</v>
      </c>
      <c r="AD250" s="489"/>
      <c r="AE250" s="489"/>
      <c r="AF250" s="489"/>
      <c r="AG250" s="489"/>
    </row>
    <row r="251" spans="2:33" ht="14.25" customHeight="1">
      <c r="B251" s="488" t="s">
        <v>727</v>
      </c>
      <c r="C251" s="488"/>
      <c r="D251" s="488"/>
      <c r="E251" s="488" t="s">
        <v>728</v>
      </c>
      <c r="F251" s="488"/>
      <c r="G251" s="488"/>
      <c r="H251" s="488"/>
      <c r="I251" s="488"/>
      <c r="J251" s="488"/>
      <c r="K251" s="488"/>
      <c r="L251" s="488"/>
      <c r="M251" s="488"/>
      <c r="N251" s="365">
        <v>0</v>
      </c>
      <c r="O251" s="365">
        <v>700</v>
      </c>
      <c r="P251" s="365">
        <v>700</v>
      </c>
      <c r="Q251" s="365">
        <v>700</v>
      </c>
      <c r="R251" s="489">
        <v>700</v>
      </c>
      <c r="S251" s="489"/>
      <c r="T251" s="489">
        <v>700</v>
      </c>
      <c r="U251" s="489"/>
      <c r="W251" s="489">
        <v>700</v>
      </c>
      <c r="X251" s="489"/>
      <c r="Y251" s="489"/>
      <c r="Z251" s="489"/>
      <c r="AA251" s="489"/>
      <c r="AB251" s="489"/>
      <c r="AC251" s="489">
        <v>0</v>
      </c>
      <c r="AD251" s="489"/>
      <c r="AE251" s="489"/>
      <c r="AF251" s="489"/>
      <c r="AG251" s="489"/>
    </row>
    <row r="252" spans="2:33" ht="14.25" customHeight="1">
      <c r="B252" s="490" t="s">
        <v>180</v>
      </c>
      <c r="C252" s="490"/>
      <c r="D252" s="490"/>
      <c r="E252" s="490" t="s">
        <v>181</v>
      </c>
      <c r="F252" s="490"/>
      <c r="G252" s="490"/>
      <c r="H252" s="490"/>
      <c r="I252" s="490"/>
      <c r="J252" s="490"/>
      <c r="K252" s="490"/>
      <c r="L252" s="490"/>
      <c r="M252" s="490"/>
      <c r="N252" s="364">
        <v>370975.92</v>
      </c>
      <c r="O252" s="364">
        <v>451497.41</v>
      </c>
      <c r="P252" s="364">
        <v>822473.33</v>
      </c>
      <c r="Q252" s="364">
        <v>822473.33</v>
      </c>
      <c r="R252" s="491">
        <v>822473.33</v>
      </c>
      <c r="S252" s="491"/>
      <c r="T252" s="491">
        <v>822473.33</v>
      </c>
      <c r="U252" s="491"/>
      <c r="W252" s="491">
        <v>822473.33</v>
      </c>
      <c r="X252" s="491"/>
      <c r="Y252" s="491"/>
      <c r="Z252" s="491"/>
      <c r="AA252" s="491"/>
      <c r="AB252" s="491"/>
      <c r="AC252" s="491">
        <v>0</v>
      </c>
      <c r="AD252" s="491"/>
      <c r="AE252" s="491"/>
      <c r="AF252" s="491"/>
      <c r="AG252" s="491"/>
    </row>
    <row r="253" spans="2:33" ht="14.25" customHeight="1">
      <c r="B253" s="488" t="s">
        <v>186</v>
      </c>
      <c r="C253" s="488"/>
      <c r="D253" s="488"/>
      <c r="E253" s="488" t="s">
        <v>729</v>
      </c>
      <c r="F253" s="488"/>
      <c r="G253" s="488"/>
      <c r="H253" s="488"/>
      <c r="I253" s="488"/>
      <c r="J253" s="488"/>
      <c r="K253" s="488"/>
      <c r="L253" s="488"/>
      <c r="M253" s="488"/>
      <c r="N253" s="365">
        <v>300000</v>
      </c>
      <c r="O253" s="368">
        <v>-75000</v>
      </c>
      <c r="P253" s="365">
        <v>225000</v>
      </c>
      <c r="Q253" s="365">
        <v>225000</v>
      </c>
      <c r="R253" s="489">
        <v>225000</v>
      </c>
      <c r="S253" s="489"/>
      <c r="T253" s="489">
        <v>225000</v>
      </c>
      <c r="U253" s="489"/>
      <c r="W253" s="489">
        <v>225000</v>
      </c>
      <c r="X253" s="489"/>
      <c r="Y253" s="489"/>
      <c r="Z253" s="489"/>
      <c r="AA253" s="489"/>
      <c r="AB253" s="489"/>
      <c r="AC253" s="489">
        <v>0</v>
      </c>
      <c r="AD253" s="489"/>
      <c r="AE253" s="489"/>
      <c r="AF253" s="489"/>
      <c r="AG253" s="489"/>
    </row>
    <row r="254" spans="2:33" ht="14.25" customHeight="1">
      <c r="B254" s="488" t="s">
        <v>188</v>
      </c>
      <c r="C254" s="488"/>
      <c r="D254" s="488"/>
      <c r="E254" s="488" t="s">
        <v>729</v>
      </c>
      <c r="F254" s="488"/>
      <c r="G254" s="488"/>
      <c r="H254" s="488"/>
      <c r="I254" s="488"/>
      <c r="J254" s="488"/>
      <c r="K254" s="488"/>
      <c r="L254" s="488"/>
      <c r="M254" s="488"/>
      <c r="N254" s="365">
        <v>300000</v>
      </c>
      <c r="O254" s="368">
        <v>-75000</v>
      </c>
      <c r="P254" s="365">
        <v>225000</v>
      </c>
      <c r="Q254" s="365">
        <v>225000</v>
      </c>
      <c r="R254" s="489">
        <v>225000</v>
      </c>
      <c r="S254" s="489"/>
      <c r="T254" s="489">
        <v>225000</v>
      </c>
      <c r="U254" s="489"/>
      <c r="W254" s="489">
        <v>225000</v>
      </c>
      <c r="X254" s="489"/>
      <c r="Y254" s="489"/>
      <c r="Z254" s="489"/>
      <c r="AA254" s="489"/>
      <c r="AB254" s="489"/>
      <c r="AC254" s="489">
        <v>0</v>
      </c>
      <c r="AD254" s="489"/>
      <c r="AE254" s="489"/>
      <c r="AF254" s="489"/>
      <c r="AG254" s="489"/>
    </row>
    <row r="255" spans="2:33" ht="14.25" customHeight="1">
      <c r="B255" s="488" t="s">
        <v>189</v>
      </c>
      <c r="C255" s="488"/>
      <c r="D255" s="488"/>
      <c r="E255" s="488" t="s">
        <v>730</v>
      </c>
      <c r="F255" s="488"/>
      <c r="G255" s="488"/>
      <c r="H255" s="488"/>
      <c r="I255" s="488"/>
      <c r="J255" s="488"/>
      <c r="K255" s="488"/>
      <c r="L255" s="488"/>
      <c r="M255" s="488"/>
      <c r="N255" s="365">
        <v>70975.92</v>
      </c>
      <c r="O255" s="365">
        <v>526497.41</v>
      </c>
      <c r="P255" s="365">
        <v>597473.32999999996</v>
      </c>
      <c r="Q255" s="365">
        <v>597473.32999999996</v>
      </c>
      <c r="R255" s="489">
        <v>597473.32999999996</v>
      </c>
      <c r="S255" s="489"/>
      <c r="T255" s="489">
        <v>597473.32999999996</v>
      </c>
      <c r="U255" s="489"/>
      <c r="W255" s="489">
        <v>597473.32999999996</v>
      </c>
      <c r="X255" s="489"/>
      <c r="Y255" s="489"/>
      <c r="Z255" s="489"/>
      <c r="AA255" s="489"/>
      <c r="AB255" s="489"/>
      <c r="AC255" s="489">
        <v>0</v>
      </c>
      <c r="AD255" s="489"/>
      <c r="AE255" s="489"/>
      <c r="AF255" s="489"/>
      <c r="AG255" s="489"/>
    </row>
    <row r="256" spans="2:33" ht="14.25" customHeight="1">
      <c r="B256" s="488" t="s">
        <v>191</v>
      </c>
      <c r="C256" s="488"/>
      <c r="D256" s="488"/>
      <c r="E256" s="488" t="s">
        <v>730</v>
      </c>
      <c r="F256" s="488"/>
      <c r="G256" s="488"/>
      <c r="H256" s="488"/>
      <c r="I256" s="488"/>
      <c r="J256" s="488"/>
      <c r="K256" s="488"/>
      <c r="L256" s="488"/>
      <c r="M256" s="488"/>
      <c r="N256" s="365">
        <v>70975.92</v>
      </c>
      <c r="O256" s="365">
        <v>526497.41</v>
      </c>
      <c r="P256" s="365">
        <v>597473.32999999996</v>
      </c>
      <c r="Q256" s="365">
        <v>597473.32999999996</v>
      </c>
      <c r="R256" s="489">
        <v>597473.32999999996</v>
      </c>
      <c r="S256" s="489"/>
      <c r="T256" s="489">
        <v>597473.32999999996</v>
      </c>
      <c r="U256" s="489"/>
      <c r="W256" s="489">
        <v>597473.32999999996</v>
      </c>
      <c r="X256" s="489"/>
      <c r="Y256" s="489"/>
      <c r="Z256" s="489"/>
      <c r="AA256" s="489"/>
      <c r="AB256" s="489"/>
      <c r="AC256" s="489">
        <v>0</v>
      </c>
      <c r="AD256" s="489"/>
      <c r="AE256" s="489"/>
      <c r="AF256" s="489"/>
      <c r="AG256" s="489"/>
    </row>
    <row r="257" spans="1:34" ht="14.25" customHeight="1">
      <c r="B257" s="490" t="s">
        <v>195</v>
      </c>
      <c r="C257" s="490"/>
      <c r="D257" s="490"/>
      <c r="E257" s="490" t="s">
        <v>196</v>
      </c>
      <c r="F257" s="490"/>
      <c r="G257" s="490"/>
      <c r="H257" s="490"/>
      <c r="I257" s="490"/>
      <c r="J257" s="490"/>
      <c r="K257" s="490"/>
      <c r="L257" s="490"/>
      <c r="M257" s="490"/>
      <c r="N257" s="364">
        <v>0</v>
      </c>
      <c r="O257" s="364">
        <v>57390.94</v>
      </c>
      <c r="P257" s="364">
        <v>57390.94</v>
      </c>
      <c r="Q257" s="364">
        <v>57390.94</v>
      </c>
      <c r="R257" s="491">
        <v>57390.94</v>
      </c>
      <c r="S257" s="491"/>
      <c r="T257" s="491">
        <v>57390.94</v>
      </c>
      <c r="U257" s="491"/>
      <c r="W257" s="491">
        <v>57390.94</v>
      </c>
      <c r="X257" s="491"/>
      <c r="Y257" s="491"/>
      <c r="Z257" s="491"/>
      <c r="AA257" s="491"/>
      <c r="AB257" s="491"/>
      <c r="AC257" s="491">
        <v>0</v>
      </c>
      <c r="AD257" s="491"/>
      <c r="AE257" s="491"/>
      <c r="AF257" s="491"/>
      <c r="AG257" s="491"/>
    </row>
    <row r="258" spans="1:34" ht="14.25" customHeight="1">
      <c r="B258" s="488" t="s">
        <v>197</v>
      </c>
      <c r="C258" s="488"/>
      <c r="D258" s="488"/>
      <c r="E258" s="488" t="s">
        <v>732</v>
      </c>
      <c r="F258" s="488"/>
      <c r="G258" s="488"/>
      <c r="H258" s="488"/>
      <c r="I258" s="488"/>
      <c r="J258" s="488"/>
      <c r="K258" s="488"/>
      <c r="L258" s="488"/>
      <c r="M258" s="488"/>
      <c r="N258" s="365">
        <v>0</v>
      </c>
      <c r="O258" s="365">
        <v>4600</v>
      </c>
      <c r="P258" s="365">
        <v>4600</v>
      </c>
      <c r="Q258" s="365">
        <v>4600</v>
      </c>
      <c r="R258" s="489">
        <v>4600</v>
      </c>
      <c r="S258" s="489"/>
      <c r="T258" s="489">
        <v>4600</v>
      </c>
      <c r="U258" s="489"/>
      <c r="W258" s="489">
        <v>4600</v>
      </c>
      <c r="X258" s="489"/>
      <c r="Y258" s="489"/>
      <c r="Z258" s="489"/>
      <c r="AA258" s="489"/>
      <c r="AB258" s="489"/>
      <c r="AC258" s="489">
        <v>0</v>
      </c>
      <c r="AD258" s="489"/>
      <c r="AE258" s="489"/>
      <c r="AF258" s="489"/>
      <c r="AG258" s="489"/>
    </row>
    <row r="259" spans="1:34" ht="14.25" customHeight="1">
      <c r="B259" s="488" t="s">
        <v>199</v>
      </c>
      <c r="C259" s="488"/>
      <c r="D259" s="488"/>
      <c r="E259" s="488" t="s">
        <v>733</v>
      </c>
      <c r="F259" s="488"/>
      <c r="G259" s="488"/>
      <c r="H259" s="488"/>
      <c r="I259" s="488"/>
      <c r="J259" s="488"/>
      <c r="K259" s="488"/>
      <c r="L259" s="488"/>
      <c r="M259" s="488"/>
      <c r="N259" s="365">
        <v>0</v>
      </c>
      <c r="O259" s="365">
        <v>4600</v>
      </c>
      <c r="P259" s="365">
        <v>4600</v>
      </c>
      <c r="Q259" s="365">
        <v>4600</v>
      </c>
      <c r="R259" s="489">
        <v>4600</v>
      </c>
      <c r="S259" s="489"/>
      <c r="T259" s="489">
        <v>4600</v>
      </c>
      <c r="U259" s="489"/>
      <c r="W259" s="489">
        <v>4600</v>
      </c>
      <c r="X259" s="489"/>
      <c r="Y259" s="489"/>
      <c r="Z259" s="489"/>
      <c r="AA259" s="489"/>
      <c r="AB259" s="489"/>
      <c r="AC259" s="489">
        <v>0</v>
      </c>
      <c r="AD259" s="489"/>
      <c r="AE259" s="489"/>
      <c r="AF259" s="489"/>
      <c r="AG259" s="489"/>
    </row>
    <row r="260" spans="1:34" ht="14.25" customHeight="1">
      <c r="B260" s="488" t="s">
        <v>204</v>
      </c>
      <c r="C260" s="488"/>
      <c r="D260" s="488"/>
      <c r="E260" s="488" t="s">
        <v>735</v>
      </c>
      <c r="F260" s="488"/>
      <c r="G260" s="488"/>
      <c r="H260" s="488"/>
      <c r="I260" s="488"/>
      <c r="J260" s="488"/>
      <c r="K260" s="488"/>
      <c r="L260" s="488"/>
      <c r="M260" s="488"/>
      <c r="N260" s="365">
        <v>0</v>
      </c>
      <c r="O260" s="365">
        <v>12600</v>
      </c>
      <c r="P260" s="365">
        <v>12600</v>
      </c>
      <c r="Q260" s="365">
        <v>12600</v>
      </c>
      <c r="R260" s="489">
        <v>12600</v>
      </c>
      <c r="S260" s="489"/>
      <c r="T260" s="489">
        <v>12600</v>
      </c>
      <c r="U260" s="489"/>
      <c r="W260" s="489">
        <v>12600</v>
      </c>
      <c r="X260" s="489"/>
      <c r="Y260" s="489"/>
      <c r="Z260" s="489"/>
      <c r="AA260" s="489"/>
      <c r="AB260" s="489"/>
      <c r="AC260" s="489">
        <v>0</v>
      </c>
      <c r="AD260" s="489"/>
      <c r="AE260" s="489"/>
      <c r="AF260" s="489"/>
      <c r="AG260" s="489"/>
    </row>
    <row r="261" spans="1:34" ht="14.25" customHeight="1">
      <c r="B261" s="488" t="s">
        <v>206</v>
      </c>
      <c r="C261" s="488"/>
      <c r="D261" s="488"/>
      <c r="E261" s="488" t="s">
        <v>736</v>
      </c>
      <c r="F261" s="488"/>
      <c r="G261" s="488"/>
      <c r="H261" s="488"/>
      <c r="I261" s="488"/>
      <c r="J261" s="488"/>
      <c r="K261" s="488"/>
      <c r="L261" s="488"/>
      <c r="M261" s="488"/>
      <c r="N261" s="365">
        <v>0</v>
      </c>
      <c r="O261" s="365">
        <v>12600</v>
      </c>
      <c r="P261" s="365">
        <v>12600</v>
      </c>
      <c r="Q261" s="365">
        <v>12600</v>
      </c>
      <c r="R261" s="489">
        <v>12600</v>
      </c>
      <c r="S261" s="489"/>
      <c r="T261" s="489">
        <v>12600</v>
      </c>
      <c r="U261" s="489"/>
      <c r="W261" s="489">
        <v>12600</v>
      </c>
      <c r="X261" s="489"/>
      <c r="Y261" s="489"/>
      <c r="Z261" s="489"/>
      <c r="AA261" s="489"/>
      <c r="AB261" s="489"/>
      <c r="AC261" s="489">
        <v>0</v>
      </c>
      <c r="AD261" s="489"/>
      <c r="AE261" s="489"/>
      <c r="AF261" s="489"/>
      <c r="AG261" s="489"/>
    </row>
    <row r="262" spans="1:34" ht="11.65" customHeight="1"/>
    <row r="263" spans="1:34" ht="14.1" customHeight="1">
      <c r="AC263" s="464" t="s">
        <v>810</v>
      </c>
      <c r="AD263" s="464"/>
      <c r="AE263" s="464"/>
      <c r="AF263" s="464"/>
      <c r="AG263" s="464"/>
      <c r="AH263" s="464"/>
    </row>
    <row r="264" spans="1:34" ht="7.15" customHeight="1">
      <c r="D264" s="482" t="s">
        <v>511</v>
      </c>
      <c r="E264" s="482"/>
      <c r="F264" s="482"/>
      <c r="G264" s="482"/>
      <c r="H264" s="482"/>
      <c r="I264" s="482"/>
      <c r="J264" s="482"/>
      <c r="K264" s="482"/>
      <c r="L264" s="482"/>
      <c r="M264" s="482"/>
      <c r="N264" s="482"/>
      <c r="O264" s="482"/>
      <c r="P264" s="482"/>
      <c r="Q264" s="482"/>
      <c r="R264" s="482"/>
      <c r="S264" s="482"/>
      <c r="T264" s="482"/>
      <c r="U264" s="482"/>
      <c r="V264" s="482"/>
      <c r="W264" s="482"/>
      <c r="X264" s="482"/>
      <c r="Y264" s="482"/>
      <c r="Z264" s="482"/>
      <c r="AA264" s="482"/>
      <c r="AB264" s="482"/>
    </row>
    <row r="265" spans="1:34" ht="9.6" customHeight="1">
      <c r="A265" s="483"/>
      <c r="B265" s="483"/>
      <c r="C265" s="483"/>
      <c r="D265" s="483"/>
      <c r="E265" s="483"/>
      <c r="F265" s="483"/>
      <c r="G265" s="483"/>
      <c r="H265" s="483"/>
      <c r="I265" s="483"/>
      <c r="J265" s="483"/>
      <c r="K265" s="482"/>
      <c r="L265" s="482"/>
      <c r="M265" s="482"/>
      <c r="N265" s="482"/>
      <c r="O265" s="482"/>
      <c r="P265" s="482"/>
      <c r="Q265" s="482"/>
      <c r="R265" s="482"/>
      <c r="S265" s="482"/>
      <c r="T265" s="482"/>
      <c r="U265" s="482"/>
      <c r="V265" s="482"/>
      <c r="W265" s="482"/>
      <c r="X265" s="482"/>
      <c r="Y265" s="482"/>
      <c r="Z265" s="482"/>
      <c r="AA265" s="482"/>
      <c r="AB265" s="482"/>
    </row>
    <row r="266" spans="1:34" ht="13.35" customHeight="1">
      <c r="A266" s="483"/>
      <c r="B266" s="483"/>
      <c r="C266" s="483"/>
      <c r="D266" s="483"/>
      <c r="E266" s="483"/>
      <c r="F266" s="483"/>
      <c r="G266" s="483"/>
      <c r="H266" s="483"/>
      <c r="I266" s="483"/>
      <c r="J266" s="483"/>
      <c r="K266" s="484" t="s">
        <v>615</v>
      </c>
      <c r="L266" s="484"/>
      <c r="M266" s="484"/>
      <c r="N266" s="484"/>
      <c r="O266" s="484"/>
      <c r="P266" s="484"/>
      <c r="Q266" s="484"/>
      <c r="R266" s="484"/>
      <c r="S266" s="484"/>
      <c r="T266" s="484"/>
      <c r="U266" s="484"/>
      <c r="V266" s="484"/>
      <c r="W266" s="484"/>
      <c r="X266" s="484"/>
      <c r="Y266" s="484"/>
    </row>
    <row r="267" spans="1:34" ht="5.25" customHeight="1">
      <c r="A267" s="483"/>
      <c r="B267" s="483"/>
      <c r="C267" s="483"/>
      <c r="D267" s="483"/>
      <c r="E267" s="483"/>
      <c r="F267" s="483"/>
      <c r="G267" s="483"/>
      <c r="H267" s="483"/>
      <c r="I267" s="483"/>
      <c r="J267" s="483"/>
      <c r="K267" s="477" t="s">
        <v>811</v>
      </c>
      <c r="L267" s="477"/>
      <c r="M267" s="477"/>
      <c r="N267" s="477"/>
      <c r="O267" s="477"/>
      <c r="P267" s="477"/>
      <c r="Q267" s="477"/>
      <c r="R267" s="477"/>
      <c r="S267" s="477"/>
      <c r="T267" s="477"/>
      <c r="U267" s="477"/>
      <c r="V267" s="477"/>
      <c r="W267" s="477"/>
      <c r="X267" s="477"/>
    </row>
    <row r="268" spans="1:34" ht="8.1" customHeight="1">
      <c r="C268" s="476" t="s">
        <v>617</v>
      </c>
      <c r="D268" s="476"/>
      <c r="E268" s="476"/>
      <c r="F268" s="476"/>
      <c r="G268" s="476"/>
      <c r="H268" s="476"/>
      <c r="I268" s="476"/>
      <c r="J268" s="476"/>
      <c r="K268" s="476"/>
      <c r="L268" s="477"/>
      <c r="M268" s="477"/>
      <c r="N268" s="477"/>
      <c r="O268" s="477"/>
      <c r="P268" s="477"/>
      <c r="Q268" s="477"/>
      <c r="R268" s="477"/>
      <c r="S268" s="477"/>
      <c r="T268" s="477"/>
      <c r="U268" s="478" t="s">
        <v>618</v>
      </c>
      <c r="V268" s="478"/>
      <c r="W268" s="478"/>
      <c r="X268" s="478"/>
      <c r="Y268" s="478"/>
      <c r="Z268" s="478"/>
      <c r="AA268" s="479" t="s">
        <v>619</v>
      </c>
      <c r="AB268" s="479"/>
      <c r="AC268" s="479"/>
      <c r="AD268" s="479"/>
      <c r="AE268" s="479"/>
    </row>
    <row r="269" spans="1:34" ht="6" customHeight="1">
      <c r="C269" s="476"/>
      <c r="D269" s="476"/>
      <c r="E269" s="476"/>
      <c r="F269" s="476"/>
      <c r="G269" s="476"/>
      <c r="H269" s="476"/>
      <c r="I269" s="476"/>
      <c r="J269" s="476"/>
      <c r="K269" s="476"/>
      <c r="L269" s="480"/>
      <c r="M269" s="480"/>
      <c r="N269" s="480"/>
      <c r="O269" s="480"/>
      <c r="P269" s="480"/>
      <c r="Q269" s="480"/>
      <c r="R269" s="480"/>
      <c r="S269" s="480"/>
      <c r="T269" s="480"/>
      <c r="U269" s="478"/>
      <c r="V269" s="478"/>
      <c r="W269" s="478"/>
      <c r="X269" s="478"/>
      <c r="Y269" s="478"/>
      <c r="Z269" s="478"/>
      <c r="AA269" s="479"/>
      <c r="AB269" s="479"/>
      <c r="AC269" s="479"/>
      <c r="AD269" s="479"/>
      <c r="AE269" s="479"/>
    </row>
    <row r="270" spans="1:34" ht="7.35" customHeight="1">
      <c r="C270" s="476" t="s">
        <v>812</v>
      </c>
      <c r="D270" s="476"/>
      <c r="E270" s="476"/>
      <c r="F270" s="476"/>
      <c r="G270" s="476"/>
      <c r="H270" s="481"/>
      <c r="I270" s="481"/>
      <c r="J270" s="481"/>
      <c r="K270" s="481"/>
      <c r="L270" s="481"/>
      <c r="M270" s="481"/>
      <c r="N270" s="481"/>
      <c r="O270" s="481"/>
      <c r="P270" s="481"/>
      <c r="Q270" s="481"/>
      <c r="R270" s="481"/>
      <c r="S270" s="481"/>
      <c r="T270" s="481"/>
      <c r="U270" s="481"/>
      <c r="V270" s="481"/>
      <c r="W270" s="481"/>
      <c r="X270" s="481"/>
      <c r="Y270" s="478"/>
      <c r="Z270" s="478"/>
      <c r="AA270" s="478" t="s">
        <v>813</v>
      </c>
      <c r="AB270" s="478"/>
      <c r="AC270" s="478"/>
    </row>
    <row r="271" spans="1:34" ht="6.75" customHeight="1">
      <c r="H271" s="481"/>
      <c r="I271" s="481"/>
      <c r="J271" s="481"/>
      <c r="K271" s="481"/>
      <c r="L271" s="481"/>
      <c r="M271" s="481"/>
      <c r="N271" s="481"/>
      <c r="O271" s="481"/>
      <c r="P271" s="481"/>
      <c r="Q271" s="481"/>
      <c r="R271" s="481"/>
      <c r="S271" s="481"/>
      <c r="T271" s="481"/>
      <c r="U271" s="481"/>
      <c r="V271" s="481"/>
      <c r="W271" s="481"/>
      <c r="X271" s="481"/>
      <c r="Y271" s="478"/>
      <c r="Z271" s="478"/>
      <c r="AA271" s="478"/>
      <c r="AB271" s="478"/>
      <c r="AC271" s="478"/>
    </row>
    <row r="272" spans="1:34" ht="29.45" customHeight="1">
      <c r="A272" s="474" t="s">
        <v>496</v>
      </c>
      <c r="B272" s="474"/>
      <c r="C272" s="474"/>
      <c r="D272" s="474"/>
      <c r="E272" s="474"/>
      <c r="F272" s="474"/>
      <c r="G272" s="474"/>
      <c r="H272" s="474"/>
      <c r="I272" s="474"/>
      <c r="J272" s="474"/>
      <c r="K272" s="474"/>
      <c r="L272" s="474"/>
      <c r="N272" s="354" t="s">
        <v>814</v>
      </c>
      <c r="O272" s="355" t="s">
        <v>815</v>
      </c>
      <c r="P272" s="354" t="s">
        <v>624</v>
      </c>
      <c r="Q272" s="475" t="s">
        <v>625</v>
      </c>
      <c r="R272" s="475"/>
      <c r="S272" s="354" t="s">
        <v>626</v>
      </c>
      <c r="T272" s="475" t="s">
        <v>627</v>
      </c>
      <c r="U272" s="475"/>
      <c r="V272" s="475" t="s">
        <v>816</v>
      </c>
      <c r="W272" s="475"/>
      <c r="X272" s="475"/>
      <c r="Y272" s="475"/>
      <c r="Z272" s="475"/>
      <c r="AA272" s="475"/>
      <c r="AB272" s="475" t="s">
        <v>516</v>
      </c>
      <c r="AC272" s="475"/>
      <c r="AD272" s="475"/>
      <c r="AE272" s="475"/>
      <c r="AF272" s="475"/>
    </row>
    <row r="273" spans="2:33" ht="9" customHeight="1"/>
    <row r="274" spans="2:33" ht="11.25" customHeight="1">
      <c r="B274" s="488" t="s">
        <v>213</v>
      </c>
      <c r="C274" s="488"/>
      <c r="D274" s="488"/>
      <c r="E274" s="488" t="s">
        <v>737</v>
      </c>
      <c r="F274" s="488"/>
      <c r="G274" s="488"/>
      <c r="H274" s="488"/>
      <c r="I274" s="488"/>
      <c r="J274" s="488"/>
      <c r="K274" s="488"/>
      <c r="L274" s="488"/>
      <c r="M274" s="488"/>
      <c r="N274" s="365">
        <v>0</v>
      </c>
      <c r="O274" s="365">
        <v>40190.94</v>
      </c>
      <c r="P274" s="365">
        <v>40190.94</v>
      </c>
      <c r="Q274" s="365">
        <v>40190.94</v>
      </c>
      <c r="R274" s="489">
        <v>40190.94</v>
      </c>
      <c r="S274" s="489"/>
      <c r="T274" s="489">
        <v>40190.94</v>
      </c>
      <c r="U274" s="489"/>
      <c r="W274" s="489">
        <v>40190.94</v>
      </c>
      <c r="X274" s="489"/>
      <c r="Y274" s="489"/>
      <c r="Z274" s="489"/>
      <c r="AA274" s="489"/>
      <c r="AB274" s="489"/>
      <c r="AC274" s="489">
        <v>0</v>
      </c>
      <c r="AD274" s="489"/>
      <c r="AE274" s="489"/>
      <c r="AF274" s="489"/>
      <c r="AG274" s="489"/>
    </row>
    <row r="275" spans="2:33" ht="14.25" customHeight="1">
      <c r="B275" s="488" t="s">
        <v>217</v>
      </c>
      <c r="C275" s="488"/>
      <c r="D275" s="488"/>
      <c r="E275" s="488" t="s">
        <v>738</v>
      </c>
      <c r="F275" s="488"/>
      <c r="G275" s="488"/>
      <c r="H275" s="488"/>
      <c r="I275" s="488"/>
      <c r="J275" s="488"/>
      <c r="K275" s="488"/>
      <c r="L275" s="488"/>
      <c r="M275" s="488"/>
      <c r="N275" s="365">
        <v>0</v>
      </c>
      <c r="O275" s="365">
        <v>38530.94</v>
      </c>
      <c r="P275" s="365">
        <v>38530.94</v>
      </c>
      <c r="Q275" s="365">
        <v>38530.94</v>
      </c>
      <c r="R275" s="489">
        <v>38530.94</v>
      </c>
      <c r="S275" s="489"/>
      <c r="T275" s="489">
        <v>38530.94</v>
      </c>
      <c r="U275" s="489"/>
      <c r="W275" s="489">
        <v>38530.94</v>
      </c>
      <c r="X275" s="489"/>
      <c r="Y275" s="489"/>
      <c r="Z275" s="489"/>
      <c r="AA275" s="489"/>
      <c r="AB275" s="489"/>
      <c r="AC275" s="489">
        <v>0</v>
      </c>
      <c r="AD275" s="489"/>
      <c r="AE275" s="489"/>
      <c r="AF275" s="489"/>
      <c r="AG275" s="489"/>
    </row>
    <row r="276" spans="2:33" ht="14.25" customHeight="1">
      <c r="B276" s="488" t="s">
        <v>739</v>
      </c>
      <c r="C276" s="488"/>
      <c r="D276" s="488"/>
      <c r="E276" s="488" t="s">
        <v>740</v>
      </c>
      <c r="F276" s="488"/>
      <c r="G276" s="488"/>
      <c r="H276" s="488"/>
      <c r="I276" s="488"/>
      <c r="J276" s="488"/>
      <c r="K276" s="488"/>
      <c r="L276" s="488"/>
      <c r="M276" s="488"/>
      <c r="N276" s="365">
        <v>0</v>
      </c>
      <c r="O276" s="365">
        <v>1660</v>
      </c>
      <c r="P276" s="365">
        <v>1660</v>
      </c>
      <c r="Q276" s="365">
        <v>1660</v>
      </c>
      <c r="R276" s="489">
        <v>1660</v>
      </c>
      <c r="S276" s="489"/>
      <c r="T276" s="489">
        <v>1660</v>
      </c>
      <c r="U276" s="489"/>
      <c r="W276" s="489">
        <v>1660</v>
      </c>
      <c r="X276" s="489"/>
      <c r="Y276" s="489"/>
      <c r="Z276" s="489"/>
      <c r="AA276" s="489"/>
      <c r="AB276" s="489"/>
      <c r="AC276" s="489">
        <v>0</v>
      </c>
      <c r="AD276" s="489"/>
      <c r="AE276" s="489"/>
      <c r="AF276" s="489"/>
      <c r="AG276" s="489"/>
    </row>
    <row r="277" spans="2:33" ht="14.25" customHeight="1">
      <c r="B277" s="490" t="s">
        <v>219</v>
      </c>
      <c r="C277" s="490"/>
      <c r="D277" s="490"/>
      <c r="E277" s="490" t="s">
        <v>220</v>
      </c>
      <c r="F277" s="490"/>
      <c r="G277" s="490"/>
      <c r="H277" s="490"/>
      <c r="I277" s="490"/>
      <c r="J277" s="490"/>
      <c r="K277" s="490"/>
      <c r="L277" s="490"/>
      <c r="M277" s="490"/>
      <c r="N277" s="364">
        <v>86895.52</v>
      </c>
      <c r="O277" s="367">
        <v>-47154.84</v>
      </c>
      <c r="P277" s="364">
        <v>39740.68</v>
      </c>
      <c r="Q277" s="364">
        <v>39740.68</v>
      </c>
      <c r="R277" s="491">
        <v>39740.68</v>
      </c>
      <c r="S277" s="491"/>
      <c r="T277" s="491">
        <v>39740.68</v>
      </c>
      <c r="U277" s="491"/>
      <c r="W277" s="491">
        <v>39740.68</v>
      </c>
      <c r="X277" s="491"/>
      <c r="Y277" s="491"/>
      <c r="Z277" s="491"/>
      <c r="AA277" s="491"/>
      <c r="AB277" s="491"/>
      <c r="AC277" s="491">
        <v>0</v>
      </c>
      <c r="AD277" s="491"/>
      <c r="AE277" s="491"/>
      <c r="AF277" s="491"/>
      <c r="AG277" s="491"/>
    </row>
    <row r="278" spans="2:33" ht="14.25" customHeight="1">
      <c r="B278" s="488" t="s">
        <v>221</v>
      </c>
      <c r="C278" s="488"/>
      <c r="D278" s="488"/>
      <c r="E278" s="488" t="s">
        <v>741</v>
      </c>
      <c r="F278" s="488"/>
      <c r="G278" s="488"/>
      <c r="H278" s="488"/>
      <c r="I278" s="488"/>
      <c r="J278" s="488"/>
      <c r="K278" s="488"/>
      <c r="L278" s="488"/>
      <c r="M278" s="488"/>
      <c r="N278" s="365">
        <v>12895.52</v>
      </c>
      <c r="O278" s="368">
        <v>-7097.84</v>
      </c>
      <c r="P278" s="365">
        <v>5797.68</v>
      </c>
      <c r="Q278" s="365">
        <v>5797.68</v>
      </c>
      <c r="R278" s="489">
        <v>5797.68</v>
      </c>
      <c r="S278" s="489"/>
      <c r="T278" s="489">
        <v>5797.68</v>
      </c>
      <c r="U278" s="489"/>
      <c r="W278" s="489">
        <v>5797.68</v>
      </c>
      <c r="X278" s="489"/>
      <c r="Y278" s="489"/>
      <c r="Z278" s="489"/>
      <c r="AA278" s="489"/>
      <c r="AB278" s="489"/>
      <c r="AC278" s="489">
        <v>0</v>
      </c>
      <c r="AD278" s="489"/>
      <c r="AE278" s="489"/>
      <c r="AF278" s="489"/>
      <c r="AG278" s="489"/>
    </row>
    <row r="279" spans="2:33" ht="14.25" customHeight="1">
      <c r="B279" s="488" t="s">
        <v>223</v>
      </c>
      <c r="C279" s="488"/>
      <c r="D279" s="488"/>
      <c r="E279" s="488" t="s">
        <v>742</v>
      </c>
      <c r="F279" s="488"/>
      <c r="G279" s="488"/>
      <c r="H279" s="488"/>
      <c r="I279" s="488"/>
      <c r="J279" s="488"/>
      <c r="K279" s="488"/>
      <c r="L279" s="488"/>
      <c r="M279" s="488"/>
      <c r="N279" s="365">
        <v>12895.52</v>
      </c>
      <c r="O279" s="368">
        <v>-7097.84</v>
      </c>
      <c r="P279" s="365">
        <v>5797.68</v>
      </c>
      <c r="Q279" s="365">
        <v>5797.68</v>
      </c>
      <c r="R279" s="489">
        <v>5797.68</v>
      </c>
      <c r="S279" s="489"/>
      <c r="T279" s="489">
        <v>5797.68</v>
      </c>
      <c r="U279" s="489"/>
      <c r="W279" s="489">
        <v>5797.68</v>
      </c>
      <c r="X279" s="489"/>
      <c r="Y279" s="489"/>
      <c r="Z279" s="489"/>
      <c r="AA279" s="489"/>
      <c r="AB279" s="489"/>
      <c r="AC279" s="489">
        <v>0</v>
      </c>
      <c r="AD279" s="489"/>
      <c r="AE279" s="489"/>
      <c r="AF279" s="489"/>
      <c r="AG279" s="489"/>
    </row>
    <row r="280" spans="2:33" ht="14.25" customHeight="1">
      <c r="B280" s="488" t="s">
        <v>232</v>
      </c>
      <c r="C280" s="488"/>
      <c r="D280" s="488"/>
      <c r="E280" s="488" t="s">
        <v>748</v>
      </c>
      <c r="F280" s="488"/>
      <c r="G280" s="488"/>
      <c r="H280" s="488"/>
      <c r="I280" s="488"/>
      <c r="J280" s="488"/>
      <c r="K280" s="488"/>
      <c r="L280" s="488"/>
      <c r="M280" s="488"/>
      <c r="N280" s="365">
        <v>74000</v>
      </c>
      <c r="O280" s="368">
        <v>-40057</v>
      </c>
      <c r="P280" s="365">
        <v>33943</v>
      </c>
      <c r="Q280" s="365">
        <v>33943</v>
      </c>
      <c r="R280" s="489">
        <v>33943</v>
      </c>
      <c r="S280" s="489"/>
      <c r="T280" s="489">
        <v>33943</v>
      </c>
      <c r="U280" s="489"/>
      <c r="W280" s="489">
        <v>33943</v>
      </c>
      <c r="X280" s="489"/>
      <c r="Y280" s="489"/>
      <c r="Z280" s="489"/>
      <c r="AA280" s="489"/>
      <c r="AB280" s="489"/>
      <c r="AC280" s="489">
        <v>0</v>
      </c>
      <c r="AD280" s="489"/>
      <c r="AE280" s="489"/>
      <c r="AF280" s="489"/>
      <c r="AG280" s="489"/>
    </row>
    <row r="281" spans="2:33" ht="14.25" customHeight="1">
      <c r="B281" s="488" t="s">
        <v>234</v>
      </c>
      <c r="C281" s="488"/>
      <c r="D281" s="488"/>
      <c r="E281" s="488" t="s">
        <v>748</v>
      </c>
      <c r="F281" s="488"/>
      <c r="G281" s="488"/>
      <c r="H281" s="488"/>
      <c r="I281" s="488"/>
      <c r="J281" s="488"/>
      <c r="K281" s="488"/>
      <c r="L281" s="488"/>
      <c r="M281" s="488"/>
      <c r="N281" s="365">
        <v>74000</v>
      </c>
      <c r="O281" s="368">
        <v>-40057</v>
      </c>
      <c r="P281" s="365">
        <v>33943</v>
      </c>
      <c r="Q281" s="365">
        <v>33943</v>
      </c>
      <c r="R281" s="489">
        <v>33943</v>
      </c>
      <c r="S281" s="489"/>
      <c r="T281" s="489">
        <v>33943</v>
      </c>
      <c r="U281" s="489"/>
      <c r="W281" s="489">
        <v>33943</v>
      </c>
      <c r="X281" s="489"/>
      <c r="Y281" s="489"/>
      <c r="Z281" s="489"/>
      <c r="AA281" s="489"/>
      <c r="AB281" s="489"/>
      <c r="AC281" s="489">
        <v>0</v>
      </c>
      <c r="AD281" s="489"/>
      <c r="AE281" s="489"/>
      <c r="AF281" s="489"/>
      <c r="AG281" s="489"/>
    </row>
    <row r="282" spans="2:33" ht="14.25" customHeight="1">
      <c r="B282" s="490" t="s">
        <v>238</v>
      </c>
      <c r="C282" s="490"/>
      <c r="D282" s="490"/>
      <c r="E282" s="490" t="s">
        <v>239</v>
      </c>
      <c r="F282" s="490"/>
      <c r="G282" s="490"/>
      <c r="H282" s="490"/>
      <c r="I282" s="490"/>
      <c r="J282" s="490"/>
      <c r="K282" s="490"/>
      <c r="L282" s="490"/>
      <c r="M282" s="490"/>
      <c r="N282" s="364">
        <v>203500</v>
      </c>
      <c r="O282" s="367">
        <v>-41024.800000000003</v>
      </c>
      <c r="P282" s="364">
        <v>162475.20000000001</v>
      </c>
      <c r="Q282" s="364">
        <v>162475.20000000001</v>
      </c>
      <c r="R282" s="491">
        <v>162475.20000000001</v>
      </c>
      <c r="S282" s="491"/>
      <c r="T282" s="491">
        <v>162475.20000000001</v>
      </c>
      <c r="U282" s="491"/>
      <c r="W282" s="491">
        <v>162475.20000000001</v>
      </c>
      <c r="X282" s="491"/>
      <c r="Y282" s="491"/>
      <c r="Z282" s="491"/>
      <c r="AA282" s="491"/>
      <c r="AB282" s="491"/>
      <c r="AC282" s="491">
        <v>0</v>
      </c>
      <c r="AD282" s="491"/>
      <c r="AE282" s="491"/>
      <c r="AF282" s="491"/>
      <c r="AG282" s="491"/>
    </row>
    <row r="283" spans="2:33" ht="14.25" customHeight="1">
      <c r="B283" s="488" t="s">
        <v>240</v>
      </c>
      <c r="C283" s="488"/>
      <c r="D283" s="488"/>
      <c r="E283" s="488" t="s">
        <v>749</v>
      </c>
      <c r="F283" s="488"/>
      <c r="G283" s="488"/>
      <c r="H283" s="488"/>
      <c r="I283" s="488"/>
      <c r="J283" s="488"/>
      <c r="K283" s="488"/>
      <c r="L283" s="488"/>
      <c r="M283" s="488"/>
      <c r="N283" s="365">
        <v>0</v>
      </c>
      <c r="O283" s="365">
        <v>14028</v>
      </c>
      <c r="P283" s="365">
        <v>14028</v>
      </c>
      <c r="Q283" s="365">
        <v>14028</v>
      </c>
      <c r="R283" s="489">
        <v>14028</v>
      </c>
      <c r="S283" s="489"/>
      <c r="T283" s="489">
        <v>14028</v>
      </c>
      <c r="U283" s="489"/>
      <c r="W283" s="489">
        <v>14028</v>
      </c>
      <c r="X283" s="489"/>
      <c r="Y283" s="489"/>
      <c r="Z283" s="489"/>
      <c r="AA283" s="489"/>
      <c r="AB283" s="489"/>
      <c r="AC283" s="489">
        <v>0</v>
      </c>
      <c r="AD283" s="489"/>
      <c r="AE283" s="489"/>
      <c r="AF283" s="489"/>
      <c r="AG283" s="489"/>
    </row>
    <row r="284" spans="2:33" ht="14.25" customHeight="1">
      <c r="B284" s="488" t="s">
        <v>242</v>
      </c>
      <c r="C284" s="488"/>
      <c r="D284" s="488"/>
      <c r="E284" s="488" t="s">
        <v>750</v>
      </c>
      <c r="F284" s="488"/>
      <c r="G284" s="488"/>
      <c r="H284" s="488"/>
      <c r="I284" s="488"/>
      <c r="J284" s="488"/>
      <c r="K284" s="488"/>
      <c r="L284" s="488"/>
      <c r="M284" s="488"/>
      <c r="N284" s="365">
        <v>0</v>
      </c>
      <c r="O284" s="365">
        <v>12828</v>
      </c>
      <c r="P284" s="365">
        <v>12828</v>
      </c>
      <c r="Q284" s="365">
        <v>12828</v>
      </c>
      <c r="R284" s="489">
        <v>12828</v>
      </c>
      <c r="S284" s="489"/>
      <c r="T284" s="489">
        <v>12828</v>
      </c>
      <c r="U284" s="489"/>
      <c r="W284" s="489">
        <v>12828</v>
      </c>
      <c r="X284" s="489"/>
      <c r="Y284" s="489"/>
      <c r="Z284" s="489"/>
      <c r="AA284" s="489"/>
      <c r="AB284" s="489"/>
      <c r="AC284" s="489">
        <v>0</v>
      </c>
      <c r="AD284" s="489"/>
      <c r="AE284" s="489"/>
      <c r="AF284" s="489"/>
      <c r="AG284" s="489"/>
    </row>
    <row r="285" spans="2:33" ht="14.25" customHeight="1">
      <c r="B285" s="488" t="s">
        <v>751</v>
      </c>
      <c r="C285" s="488"/>
      <c r="D285" s="488"/>
      <c r="E285" s="488" t="s">
        <v>752</v>
      </c>
      <c r="F285" s="488"/>
      <c r="G285" s="488"/>
      <c r="H285" s="488"/>
      <c r="I285" s="488"/>
      <c r="J285" s="488"/>
      <c r="K285" s="488"/>
      <c r="L285" s="488"/>
      <c r="M285" s="488"/>
      <c r="N285" s="365">
        <v>0</v>
      </c>
      <c r="O285" s="365">
        <v>1200</v>
      </c>
      <c r="P285" s="365">
        <v>1200</v>
      </c>
      <c r="Q285" s="365">
        <v>1200</v>
      </c>
      <c r="R285" s="489">
        <v>1200</v>
      </c>
      <c r="S285" s="489"/>
      <c r="T285" s="489">
        <v>1200</v>
      </c>
      <c r="U285" s="489"/>
      <c r="W285" s="489">
        <v>1200</v>
      </c>
      <c r="X285" s="489"/>
      <c r="Y285" s="489"/>
      <c r="Z285" s="489"/>
      <c r="AA285" s="489"/>
      <c r="AB285" s="489"/>
      <c r="AC285" s="489">
        <v>0</v>
      </c>
      <c r="AD285" s="489"/>
      <c r="AE285" s="489"/>
      <c r="AF285" s="489"/>
      <c r="AG285" s="489"/>
    </row>
    <row r="286" spans="2:33" ht="14.25" customHeight="1">
      <c r="B286" s="488" t="s">
        <v>247</v>
      </c>
      <c r="C286" s="488"/>
      <c r="D286" s="488"/>
      <c r="E286" s="488" t="s">
        <v>753</v>
      </c>
      <c r="F286" s="488"/>
      <c r="G286" s="488"/>
      <c r="H286" s="488"/>
      <c r="I286" s="488"/>
      <c r="J286" s="488"/>
      <c r="K286" s="488"/>
      <c r="L286" s="488"/>
      <c r="M286" s="488"/>
      <c r="N286" s="365">
        <v>115000</v>
      </c>
      <c r="O286" s="368">
        <v>-9836.4</v>
      </c>
      <c r="P286" s="365">
        <v>105163.6</v>
      </c>
      <c r="Q286" s="365">
        <v>105163.6</v>
      </c>
      <c r="R286" s="489">
        <v>105163.6</v>
      </c>
      <c r="S286" s="489"/>
      <c r="T286" s="489">
        <v>105163.6</v>
      </c>
      <c r="U286" s="489"/>
      <c r="W286" s="489">
        <v>105163.6</v>
      </c>
      <c r="X286" s="489"/>
      <c r="Y286" s="489"/>
      <c r="Z286" s="489"/>
      <c r="AA286" s="489"/>
      <c r="AB286" s="489"/>
      <c r="AC286" s="489">
        <v>0</v>
      </c>
      <c r="AD286" s="489"/>
      <c r="AE286" s="489"/>
      <c r="AF286" s="489"/>
      <c r="AG286" s="489"/>
    </row>
    <row r="287" spans="2:33" ht="14.25" customHeight="1">
      <c r="B287" s="488" t="s">
        <v>249</v>
      </c>
      <c r="C287" s="488"/>
      <c r="D287" s="488"/>
      <c r="E287" s="488" t="s">
        <v>753</v>
      </c>
      <c r="F287" s="488"/>
      <c r="G287" s="488"/>
      <c r="H287" s="488"/>
      <c r="I287" s="488"/>
      <c r="J287" s="488"/>
      <c r="K287" s="488"/>
      <c r="L287" s="488"/>
      <c r="M287" s="488"/>
      <c r="N287" s="365">
        <v>115000</v>
      </c>
      <c r="O287" s="368">
        <v>-9836.4</v>
      </c>
      <c r="P287" s="365">
        <v>105163.6</v>
      </c>
      <c r="Q287" s="365">
        <v>105163.6</v>
      </c>
      <c r="R287" s="489">
        <v>105163.6</v>
      </c>
      <c r="S287" s="489"/>
      <c r="T287" s="489">
        <v>105163.6</v>
      </c>
      <c r="U287" s="489"/>
      <c r="W287" s="489">
        <v>105163.6</v>
      </c>
      <c r="X287" s="489"/>
      <c r="Y287" s="489"/>
      <c r="Z287" s="489"/>
      <c r="AA287" s="489"/>
      <c r="AB287" s="489"/>
      <c r="AC287" s="489">
        <v>0</v>
      </c>
      <c r="AD287" s="489"/>
      <c r="AE287" s="489"/>
      <c r="AF287" s="489"/>
      <c r="AG287" s="489"/>
    </row>
    <row r="288" spans="2:33" ht="14.25" customHeight="1">
      <c r="B288" s="488" t="s">
        <v>250</v>
      </c>
      <c r="C288" s="488"/>
      <c r="D288" s="488"/>
      <c r="E288" s="488" t="s">
        <v>754</v>
      </c>
      <c r="F288" s="488"/>
      <c r="G288" s="488"/>
      <c r="H288" s="488"/>
      <c r="I288" s="488"/>
      <c r="J288" s="488"/>
      <c r="K288" s="488"/>
      <c r="L288" s="488"/>
      <c r="M288" s="488"/>
      <c r="N288" s="365">
        <v>88500</v>
      </c>
      <c r="O288" s="368">
        <v>-58416.4</v>
      </c>
      <c r="P288" s="365">
        <v>30083.599999999999</v>
      </c>
      <c r="Q288" s="365">
        <v>30083.599999999999</v>
      </c>
      <c r="R288" s="489">
        <v>30083.599999999999</v>
      </c>
      <c r="S288" s="489"/>
      <c r="T288" s="489">
        <v>30083.599999999999</v>
      </c>
      <c r="U288" s="489"/>
      <c r="W288" s="489">
        <v>30083.599999999999</v>
      </c>
      <c r="X288" s="489"/>
      <c r="Y288" s="489"/>
      <c r="Z288" s="489"/>
      <c r="AA288" s="489"/>
      <c r="AB288" s="489"/>
      <c r="AC288" s="489">
        <v>0</v>
      </c>
      <c r="AD288" s="489"/>
      <c r="AE288" s="489"/>
      <c r="AF288" s="489"/>
      <c r="AG288" s="489"/>
    </row>
    <row r="289" spans="2:33" ht="14.25" customHeight="1">
      <c r="B289" s="488" t="s">
        <v>252</v>
      </c>
      <c r="C289" s="488"/>
      <c r="D289" s="488"/>
      <c r="E289" s="488" t="s">
        <v>755</v>
      </c>
      <c r="F289" s="488"/>
      <c r="G289" s="488"/>
      <c r="H289" s="488"/>
      <c r="I289" s="488"/>
      <c r="J289" s="488"/>
      <c r="K289" s="488"/>
      <c r="L289" s="488"/>
      <c r="M289" s="488"/>
      <c r="N289" s="365">
        <v>54000</v>
      </c>
      <c r="O289" s="368">
        <v>-25916.400000000001</v>
      </c>
      <c r="P289" s="365">
        <v>28083.599999999999</v>
      </c>
      <c r="Q289" s="365">
        <v>28083.599999999999</v>
      </c>
      <c r="R289" s="489">
        <v>28083.599999999999</v>
      </c>
      <c r="S289" s="489"/>
      <c r="T289" s="489">
        <v>28083.599999999999</v>
      </c>
      <c r="U289" s="489"/>
      <c r="W289" s="489">
        <v>28083.599999999999</v>
      </c>
      <c r="X289" s="489"/>
      <c r="Y289" s="489"/>
      <c r="Z289" s="489"/>
      <c r="AA289" s="489"/>
      <c r="AB289" s="489"/>
      <c r="AC289" s="489">
        <v>0</v>
      </c>
      <c r="AD289" s="489"/>
      <c r="AE289" s="489"/>
      <c r="AF289" s="489"/>
      <c r="AG289" s="489"/>
    </row>
    <row r="290" spans="2:33" ht="14.25" customHeight="1">
      <c r="B290" s="488" t="s">
        <v>254</v>
      </c>
      <c r="C290" s="488"/>
      <c r="D290" s="488"/>
      <c r="E290" s="488" t="s">
        <v>756</v>
      </c>
      <c r="F290" s="488"/>
      <c r="G290" s="488"/>
      <c r="H290" s="488"/>
      <c r="I290" s="488"/>
      <c r="J290" s="488"/>
      <c r="K290" s="488"/>
      <c r="L290" s="488"/>
      <c r="M290" s="488"/>
      <c r="N290" s="365">
        <v>34500</v>
      </c>
      <c r="O290" s="368">
        <v>-32500</v>
      </c>
      <c r="P290" s="365">
        <v>2000</v>
      </c>
      <c r="Q290" s="365">
        <v>2000</v>
      </c>
      <c r="R290" s="489">
        <v>2000</v>
      </c>
      <c r="S290" s="489"/>
      <c r="T290" s="489">
        <v>2000</v>
      </c>
      <c r="U290" s="489"/>
      <c r="W290" s="489">
        <v>2000</v>
      </c>
      <c r="X290" s="489"/>
      <c r="Y290" s="489"/>
      <c r="Z290" s="489"/>
      <c r="AA290" s="489"/>
      <c r="AB290" s="489"/>
      <c r="AC290" s="489">
        <v>0</v>
      </c>
      <c r="AD290" s="489"/>
      <c r="AE290" s="489"/>
      <c r="AF290" s="489"/>
      <c r="AG290" s="489"/>
    </row>
    <row r="291" spans="2:33" ht="14.25" customHeight="1">
      <c r="B291" s="488" t="s">
        <v>757</v>
      </c>
      <c r="C291" s="488"/>
      <c r="D291" s="488"/>
      <c r="E291" s="488" t="s">
        <v>758</v>
      </c>
      <c r="F291" s="488"/>
      <c r="G291" s="488"/>
      <c r="H291" s="488"/>
      <c r="I291" s="488"/>
      <c r="J291" s="488"/>
      <c r="K291" s="488"/>
      <c r="L291" s="488"/>
      <c r="M291" s="488"/>
      <c r="N291" s="365">
        <v>0</v>
      </c>
      <c r="O291" s="365">
        <v>5500</v>
      </c>
      <c r="P291" s="365">
        <v>5500</v>
      </c>
      <c r="Q291" s="365">
        <v>5500</v>
      </c>
      <c r="R291" s="489">
        <v>5500</v>
      </c>
      <c r="S291" s="489"/>
      <c r="T291" s="489">
        <v>5500</v>
      </c>
      <c r="U291" s="489"/>
      <c r="W291" s="489">
        <v>5500</v>
      </c>
      <c r="X291" s="489"/>
      <c r="Y291" s="489"/>
      <c r="Z291" s="489"/>
      <c r="AA291" s="489"/>
      <c r="AB291" s="489"/>
      <c r="AC291" s="489">
        <v>0</v>
      </c>
      <c r="AD291" s="489"/>
      <c r="AE291" s="489"/>
      <c r="AF291" s="489"/>
      <c r="AG291" s="489"/>
    </row>
    <row r="292" spans="2:33" ht="14.25" customHeight="1">
      <c r="B292" s="488" t="s">
        <v>759</v>
      </c>
      <c r="C292" s="488"/>
      <c r="D292" s="488"/>
      <c r="E292" s="488" t="s">
        <v>760</v>
      </c>
      <c r="F292" s="488"/>
      <c r="G292" s="488"/>
      <c r="H292" s="488"/>
      <c r="I292" s="488"/>
      <c r="J292" s="488"/>
      <c r="K292" s="488"/>
      <c r="L292" s="488"/>
      <c r="M292" s="488"/>
      <c r="N292" s="365">
        <v>0</v>
      </c>
      <c r="O292" s="365">
        <v>5500</v>
      </c>
      <c r="P292" s="365">
        <v>5500</v>
      </c>
      <c r="Q292" s="365">
        <v>5500</v>
      </c>
      <c r="R292" s="489">
        <v>5500</v>
      </c>
      <c r="S292" s="489"/>
      <c r="T292" s="489">
        <v>5500</v>
      </c>
      <c r="U292" s="489"/>
      <c r="W292" s="489">
        <v>5500</v>
      </c>
      <c r="X292" s="489"/>
      <c r="Y292" s="489"/>
      <c r="Z292" s="489"/>
      <c r="AA292" s="489"/>
      <c r="AB292" s="489"/>
      <c r="AC292" s="489">
        <v>0</v>
      </c>
      <c r="AD292" s="489"/>
      <c r="AE292" s="489"/>
      <c r="AF292" s="489"/>
      <c r="AG292" s="489"/>
    </row>
    <row r="293" spans="2:33" ht="14.25" customHeight="1">
      <c r="B293" s="488" t="s">
        <v>761</v>
      </c>
      <c r="C293" s="488"/>
      <c r="D293" s="488"/>
      <c r="E293" s="488" t="s">
        <v>762</v>
      </c>
      <c r="F293" s="488"/>
      <c r="G293" s="488"/>
      <c r="H293" s="488"/>
      <c r="I293" s="488"/>
      <c r="J293" s="488"/>
      <c r="K293" s="488"/>
      <c r="L293" s="488"/>
      <c r="M293" s="488"/>
      <c r="N293" s="365">
        <v>0</v>
      </c>
      <c r="O293" s="365">
        <v>7700</v>
      </c>
      <c r="P293" s="365">
        <v>7700</v>
      </c>
      <c r="Q293" s="365">
        <v>7700</v>
      </c>
      <c r="R293" s="489">
        <v>7700</v>
      </c>
      <c r="S293" s="489"/>
      <c r="T293" s="489">
        <v>7700</v>
      </c>
      <c r="U293" s="489"/>
      <c r="W293" s="489">
        <v>7700</v>
      </c>
      <c r="X293" s="489"/>
      <c r="Y293" s="489"/>
      <c r="Z293" s="489"/>
      <c r="AA293" s="489"/>
      <c r="AB293" s="489"/>
      <c r="AC293" s="489">
        <v>0</v>
      </c>
      <c r="AD293" s="489"/>
      <c r="AE293" s="489"/>
      <c r="AF293" s="489"/>
      <c r="AG293" s="489"/>
    </row>
    <row r="294" spans="2:33" ht="14.25" customHeight="1">
      <c r="B294" s="488" t="s">
        <v>763</v>
      </c>
      <c r="C294" s="488"/>
      <c r="D294" s="488"/>
      <c r="E294" s="488" t="s">
        <v>762</v>
      </c>
      <c r="F294" s="488"/>
      <c r="G294" s="488"/>
      <c r="H294" s="488"/>
      <c r="I294" s="488"/>
      <c r="J294" s="488"/>
      <c r="K294" s="488"/>
      <c r="L294" s="488"/>
      <c r="M294" s="488"/>
      <c r="N294" s="365">
        <v>0</v>
      </c>
      <c r="O294" s="365">
        <v>7700</v>
      </c>
      <c r="P294" s="365">
        <v>7700</v>
      </c>
      <c r="Q294" s="365">
        <v>7700</v>
      </c>
      <c r="R294" s="489">
        <v>7700</v>
      </c>
      <c r="S294" s="489"/>
      <c r="T294" s="489">
        <v>7700</v>
      </c>
      <c r="U294" s="489"/>
      <c r="W294" s="489">
        <v>7700</v>
      </c>
      <c r="X294" s="489"/>
      <c r="Y294" s="489"/>
      <c r="Z294" s="489"/>
      <c r="AA294" s="489"/>
      <c r="AB294" s="489"/>
      <c r="AC294" s="489">
        <v>0</v>
      </c>
      <c r="AD294" s="489"/>
      <c r="AE294" s="489"/>
      <c r="AF294" s="489"/>
      <c r="AG294" s="489"/>
    </row>
    <row r="295" spans="2:33" ht="14.25" customHeight="1">
      <c r="B295" s="490" t="s">
        <v>256</v>
      </c>
      <c r="C295" s="490"/>
      <c r="D295" s="490"/>
      <c r="E295" s="490" t="s">
        <v>257</v>
      </c>
      <c r="F295" s="490"/>
      <c r="G295" s="490"/>
      <c r="H295" s="490"/>
      <c r="I295" s="490"/>
      <c r="J295" s="490"/>
      <c r="K295" s="490"/>
      <c r="L295" s="490"/>
      <c r="M295" s="490"/>
      <c r="N295" s="364">
        <v>0</v>
      </c>
      <c r="O295" s="364">
        <v>4867</v>
      </c>
      <c r="P295" s="364">
        <v>4867</v>
      </c>
      <c r="Q295" s="364">
        <v>4867</v>
      </c>
      <c r="R295" s="491">
        <v>4867</v>
      </c>
      <c r="S295" s="491"/>
      <c r="T295" s="491">
        <v>4867</v>
      </c>
      <c r="U295" s="491"/>
      <c r="W295" s="491">
        <v>4867</v>
      </c>
      <c r="X295" s="491"/>
      <c r="Y295" s="491"/>
      <c r="Z295" s="491"/>
      <c r="AA295" s="491"/>
      <c r="AB295" s="491"/>
      <c r="AC295" s="491">
        <v>0</v>
      </c>
      <c r="AD295" s="491"/>
      <c r="AE295" s="491"/>
      <c r="AF295" s="491"/>
      <c r="AG295" s="491"/>
    </row>
    <row r="296" spans="2:33" ht="14.25" customHeight="1">
      <c r="B296" s="488" t="s">
        <v>764</v>
      </c>
      <c r="C296" s="488"/>
      <c r="D296" s="488"/>
      <c r="E296" s="488" t="s">
        <v>765</v>
      </c>
      <c r="F296" s="488"/>
      <c r="G296" s="488"/>
      <c r="H296" s="488"/>
      <c r="I296" s="488"/>
      <c r="J296" s="488"/>
      <c r="K296" s="488"/>
      <c r="L296" s="488"/>
      <c r="M296" s="488"/>
      <c r="N296" s="365">
        <v>0</v>
      </c>
      <c r="O296" s="365">
        <v>4867</v>
      </c>
      <c r="P296" s="365">
        <v>4867</v>
      </c>
      <c r="Q296" s="365">
        <v>4867</v>
      </c>
      <c r="R296" s="489">
        <v>4867</v>
      </c>
      <c r="S296" s="489"/>
      <c r="T296" s="489">
        <v>4867</v>
      </c>
      <c r="U296" s="489"/>
      <c r="W296" s="489">
        <v>4867</v>
      </c>
      <c r="X296" s="489"/>
      <c r="Y296" s="489"/>
      <c r="Z296" s="489"/>
      <c r="AA296" s="489"/>
      <c r="AB296" s="489"/>
      <c r="AC296" s="489">
        <v>0</v>
      </c>
      <c r="AD296" s="489"/>
      <c r="AE296" s="489"/>
      <c r="AF296" s="489"/>
      <c r="AG296" s="489"/>
    </row>
    <row r="297" spans="2:33" ht="14.25" customHeight="1">
      <c r="B297" s="488" t="s">
        <v>766</v>
      </c>
      <c r="C297" s="488"/>
      <c r="D297" s="488"/>
      <c r="E297" s="488" t="s">
        <v>765</v>
      </c>
      <c r="F297" s="488"/>
      <c r="G297" s="488"/>
      <c r="H297" s="488"/>
      <c r="I297" s="488"/>
      <c r="J297" s="488"/>
      <c r="K297" s="488"/>
      <c r="L297" s="488"/>
      <c r="M297" s="488"/>
      <c r="N297" s="365">
        <v>0</v>
      </c>
      <c r="O297" s="365">
        <v>4867</v>
      </c>
      <c r="P297" s="365">
        <v>4867</v>
      </c>
      <c r="Q297" s="365">
        <v>4867</v>
      </c>
      <c r="R297" s="489">
        <v>4867</v>
      </c>
      <c r="S297" s="489"/>
      <c r="T297" s="489">
        <v>4867</v>
      </c>
      <c r="U297" s="489"/>
      <c r="W297" s="489">
        <v>4867</v>
      </c>
      <c r="X297" s="489"/>
      <c r="Y297" s="489"/>
      <c r="Z297" s="489"/>
      <c r="AA297" s="489"/>
      <c r="AB297" s="489"/>
      <c r="AC297" s="489">
        <v>0</v>
      </c>
      <c r="AD297" s="489"/>
      <c r="AE297" s="489"/>
      <c r="AF297" s="489"/>
      <c r="AG297" s="489"/>
    </row>
    <row r="298" spans="2:33" ht="14.25" customHeight="1">
      <c r="B298" s="490" t="s">
        <v>264</v>
      </c>
      <c r="C298" s="490"/>
      <c r="D298" s="490"/>
      <c r="E298" s="490" t="s">
        <v>265</v>
      </c>
      <c r="F298" s="490"/>
      <c r="G298" s="490"/>
      <c r="H298" s="490"/>
      <c r="I298" s="490"/>
      <c r="J298" s="490"/>
      <c r="K298" s="490"/>
      <c r="L298" s="490"/>
      <c r="M298" s="490"/>
      <c r="N298" s="364">
        <v>121915.2</v>
      </c>
      <c r="O298" s="367">
        <v>-21213.5</v>
      </c>
      <c r="P298" s="364">
        <v>100701.7</v>
      </c>
      <c r="Q298" s="364">
        <v>100701.7</v>
      </c>
      <c r="R298" s="491">
        <v>100701.7</v>
      </c>
      <c r="S298" s="491"/>
      <c r="T298" s="491">
        <v>100701.7</v>
      </c>
      <c r="U298" s="491"/>
      <c r="W298" s="491">
        <v>100701.7</v>
      </c>
      <c r="X298" s="491"/>
      <c r="Y298" s="491"/>
      <c r="Z298" s="491"/>
      <c r="AA298" s="491"/>
      <c r="AB298" s="491"/>
      <c r="AC298" s="491">
        <v>0</v>
      </c>
      <c r="AD298" s="491"/>
      <c r="AE298" s="491"/>
      <c r="AF298" s="491"/>
      <c r="AG298" s="491"/>
    </row>
    <row r="299" spans="2:33" ht="14.25" customHeight="1">
      <c r="B299" s="488" t="s">
        <v>266</v>
      </c>
      <c r="C299" s="488"/>
      <c r="D299" s="488"/>
      <c r="E299" s="488" t="s">
        <v>768</v>
      </c>
      <c r="F299" s="488"/>
      <c r="G299" s="488"/>
      <c r="H299" s="488"/>
      <c r="I299" s="488"/>
      <c r="J299" s="488"/>
      <c r="K299" s="488"/>
      <c r="L299" s="488"/>
      <c r="M299" s="488"/>
      <c r="N299" s="365">
        <v>0</v>
      </c>
      <c r="O299" s="365">
        <v>1160</v>
      </c>
      <c r="P299" s="365">
        <v>1160</v>
      </c>
      <c r="Q299" s="365">
        <v>1160</v>
      </c>
      <c r="R299" s="489">
        <v>1160</v>
      </c>
      <c r="S299" s="489"/>
      <c r="T299" s="489">
        <v>1160</v>
      </c>
      <c r="U299" s="489"/>
      <c r="W299" s="489">
        <v>1160</v>
      </c>
      <c r="X299" s="489"/>
      <c r="Y299" s="489"/>
      <c r="Z299" s="489"/>
      <c r="AA299" s="489"/>
      <c r="AB299" s="489"/>
      <c r="AC299" s="489">
        <v>0</v>
      </c>
      <c r="AD299" s="489"/>
      <c r="AE299" s="489"/>
      <c r="AF299" s="489"/>
      <c r="AG299" s="489"/>
    </row>
    <row r="300" spans="2:33" ht="14.25" customHeight="1">
      <c r="B300" s="488" t="s">
        <v>268</v>
      </c>
      <c r="C300" s="488"/>
      <c r="D300" s="488"/>
      <c r="E300" s="488" t="s">
        <v>768</v>
      </c>
      <c r="F300" s="488"/>
      <c r="G300" s="488"/>
      <c r="H300" s="488"/>
      <c r="I300" s="488"/>
      <c r="J300" s="488"/>
      <c r="K300" s="488"/>
      <c r="L300" s="488"/>
      <c r="M300" s="488"/>
      <c r="N300" s="365">
        <v>0</v>
      </c>
      <c r="O300" s="365">
        <v>1160</v>
      </c>
      <c r="P300" s="365">
        <v>1160</v>
      </c>
      <c r="Q300" s="365">
        <v>1160</v>
      </c>
      <c r="R300" s="489">
        <v>1160</v>
      </c>
      <c r="S300" s="489"/>
      <c r="T300" s="489">
        <v>1160</v>
      </c>
      <c r="U300" s="489"/>
      <c r="W300" s="489">
        <v>1160</v>
      </c>
      <c r="X300" s="489"/>
      <c r="Y300" s="489"/>
      <c r="Z300" s="489"/>
      <c r="AA300" s="489"/>
      <c r="AB300" s="489"/>
      <c r="AC300" s="489">
        <v>0</v>
      </c>
      <c r="AD300" s="489"/>
      <c r="AE300" s="489"/>
      <c r="AF300" s="489"/>
      <c r="AG300" s="489"/>
    </row>
    <row r="301" spans="2:33" ht="14.25" customHeight="1">
      <c r="B301" s="488" t="s">
        <v>269</v>
      </c>
      <c r="C301" s="488"/>
      <c r="D301" s="488"/>
      <c r="E301" s="488" t="s">
        <v>769</v>
      </c>
      <c r="F301" s="488"/>
      <c r="G301" s="488"/>
      <c r="H301" s="488"/>
      <c r="I301" s="488"/>
      <c r="J301" s="488"/>
      <c r="K301" s="488"/>
      <c r="L301" s="488"/>
      <c r="M301" s="488"/>
      <c r="N301" s="365">
        <v>121915.2</v>
      </c>
      <c r="O301" s="368">
        <v>-54080.480000000003</v>
      </c>
      <c r="P301" s="365">
        <v>67834.720000000001</v>
      </c>
      <c r="Q301" s="365">
        <v>67834.720000000001</v>
      </c>
      <c r="R301" s="489">
        <v>67834.720000000001</v>
      </c>
      <c r="S301" s="489"/>
      <c r="T301" s="489">
        <v>67834.720000000001</v>
      </c>
      <c r="U301" s="489"/>
      <c r="W301" s="489">
        <v>67834.720000000001</v>
      </c>
      <c r="X301" s="489"/>
      <c r="Y301" s="489"/>
      <c r="Z301" s="489"/>
      <c r="AA301" s="489"/>
      <c r="AB301" s="489"/>
      <c r="AC301" s="489">
        <v>0</v>
      </c>
      <c r="AD301" s="489"/>
      <c r="AE301" s="489"/>
      <c r="AF301" s="489"/>
      <c r="AG301" s="489"/>
    </row>
    <row r="302" spans="2:33" ht="14.25" customHeight="1">
      <c r="B302" s="488" t="s">
        <v>271</v>
      </c>
      <c r="C302" s="488"/>
      <c r="D302" s="488"/>
      <c r="E302" s="488" t="s">
        <v>769</v>
      </c>
      <c r="F302" s="488"/>
      <c r="G302" s="488"/>
      <c r="H302" s="488"/>
      <c r="I302" s="488"/>
      <c r="J302" s="488"/>
      <c r="K302" s="488"/>
      <c r="L302" s="488"/>
      <c r="M302" s="488"/>
      <c r="N302" s="365">
        <v>121915.2</v>
      </c>
      <c r="O302" s="368">
        <v>-54080.480000000003</v>
      </c>
      <c r="P302" s="365">
        <v>67834.720000000001</v>
      </c>
      <c r="Q302" s="365">
        <v>67834.720000000001</v>
      </c>
      <c r="R302" s="489">
        <v>67834.720000000001</v>
      </c>
      <c r="S302" s="489"/>
      <c r="T302" s="489">
        <v>67834.720000000001</v>
      </c>
      <c r="U302" s="489"/>
      <c r="W302" s="489">
        <v>67834.720000000001</v>
      </c>
      <c r="X302" s="489"/>
      <c r="Y302" s="489"/>
      <c r="Z302" s="489"/>
      <c r="AA302" s="489"/>
      <c r="AB302" s="489"/>
      <c r="AC302" s="489">
        <v>0</v>
      </c>
      <c r="AD302" s="489"/>
      <c r="AE302" s="489"/>
      <c r="AF302" s="489"/>
      <c r="AG302" s="489"/>
    </row>
    <row r="303" spans="2:33" ht="14.25" customHeight="1">
      <c r="B303" s="488" t="s">
        <v>770</v>
      </c>
      <c r="C303" s="488"/>
      <c r="D303" s="488"/>
      <c r="E303" s="488" t="s">
        <v>771</v>
      </c>
      <c r="F303" s="488"/>
      <c r="G303" s="488"/>
      <c r="H303" s="488"/>
      <c r="I303" s="488"/>
      <c r="J303" s="488"/>
      <c r="K303" s="488"/>
      <c r="L303" s="488"/>
      <c r="M303" s="488"/>
      <c r="N303" s="365">
        <v>0</v>
      </c>
      <c r="O303" s="365">
        <v>31706.98</v>
      </c>
      <c r="P303" s="365">
        <v>31706.98</v>
      </c>
      <c r="Q303" s="365">
        <v>31706.98</v>
      </c>
      <c r="R303" s="489">
        <v>31706.98</v>
      </c>
      <c r="S303" s="489"/>
      <c r="T303" s="489">
        <v>31706.98</v>
      </c>
      <c r="U303" s="489"/>
      <c r="W303" s="489">
        <v>31706.98</v>
      </c>
      <c r="X303" s="489"/>
      <c r="Y303" s="489"/>
      <c r="Z303" s="489"/>
      <c r="AA303" s="489"/>
      <c r="AB303" s="489"/>
      <c r="AC303" s="489">
        <v>0</v>
      </c>
      <c r="AD303" s="489"/>
      <c r="AE303" s="489"/>
      <c r="AF303" s="489"/>
      <c r="AG303" s="489"/>
    </row>
    <row r="304" spans="2:33" ht="14.25" customHeight="1">
      <c r="B304" s="488" t="s">
        <v>772</v>
      </c>
      <c r="C304" s="488"/>
      <c r="D304" s="488"/>
      <c r="E304" s="488" t="s">
        <v>771</v>
      </c>
      <c r="F304" s="488"/>
      <c r="G304" s="488"/>
      <c r="H304" s="488"/>
      <c r="I304" s="488"/>
      <c r="J304" s="488"/>
      <c r="K304" s="488"/>
      <c r="L304" s="488"/>
      <c r="M304" s="488"/>
      <c r="N304" s="365">
        <v>0</v>
      </c>
      <c r="O304" s="365">
        <v>31706.98</v>
      </c>
      <c r="P304" s="365">
        <v>31706.98</v>
      </c>
      <c r="Q304" s="365">
        <v>31706.98</v>
      </c>
      <c r="R304" s="489">
        <v>31706.98</v>
      </c>
      <c r="S304" s="489"/>
      <c r="T304" s="489">
        <v>31706.98</v>
      </c>
      <c r="U304" s="489"/>
      <c r="W304" s="489">
        <v>31706.98</v>
      </c>
      <c r="X304" s="489"/>
      <c r="Y304" s="489"/>
      <c r="Z304" s="489"/>
      <c r="AA304" s="489"/>
      <c r="AB304" s="489"/>
      <c r="AC304" s="489">
        <v>0</v>
      </c>
      <c r="AD304" s="489"/>
      <c r="AE304" s="489"/>
      <c r="AF304" s="489"/>
      <c r="AG304" s="489"/>
    </row>
    <row r="305" spans="1:34" ht="14.25" customHeight="1">
      <c r="B305" s="490" t="s">
        <v>272</v>
      </c>
      <c r="C305" s="490"/>
      <c r="D305" s="490"/>
      <c r="E305" s="490" t="s">
        <v>273</v>
      </c>
      <c r="F305" s="490"/>
      <c r="G305" s="490"/>
      <c r="H305" s="490"/>
      <c r="I305" s="490"/>
      <c r="J305" s="490"/>
      <c r="K305" s="490"/>
      <c r="L305" s="490"/>
      <c r="M305" s="490"/>
      <c r="N305" s="364">
        <v>322500</v>
      </c>
      <c r="O305" s="364">
        <v>152382.09</v>
      </c>
      <c r="P305" s="364">
        <v>474882.09</v>
      </c>
      <c r="Q305" s="364">
        <v>474882.09</v>
      </c>
      <c r="R305" s="491">
        <v>474882.09</v>
      </c>
      <c r="S305" s="491"/>
      <c r="T305" s="491">
        <v>474882.09</v>
      </c>
      <c r="U305" s="491"/>
      <c r="W305" s="491">
        <v>474882.09</v>
      </c>
      <c r="X305" s="491"/>
      <c r="Y305" s="491"/>
      <c r="Z305" s="491"/>
      <c r="AA305" s="491"/>
      <c r="AB305" s="491"/>
      <c r="AC305" s="491">
        <v>0</v>
      </c>
      <c r="AD305" s="491"/>
      <c r="AE305" s="491"/>
      <c r="AF305" s="491"/>
      <c r="AG305" s="491"/>
    </row>
    <row r="306" spans="1:34" ht="11.65" customHeight="1"/>
    <row r="307" spans="1:34" ht="14.1" customHeight="1">
      <c r="AC307" s="464" t="s">
        <v>820</v>
      </c>
      <c r="AD307" s="464"/>
      <c r="AE307" s="464"/>
      <c r="AF307" s="464"/>
      <c r="AG307" s="464"/>
      <c r="AH307" s="464"/>
    </row>
    <row r="308" spans="1:34" ht="7.15" customHeight="1">
      <c r="D308" s="482" t="s">
        <v>511</v>
      </c>
      <c r="E308" s="482"/>
      <c r="F308" s="482"/>
      <c r="G308" s="482"/>
      <c r="H308" s="482"/>
      <c r="I308" s="482"/>
      <c r="J308" s="482"/>
      <c r="K308" s="482"/>
      <c r="L308" s="482"/>
      <c r="M308" s="482"/>
      <c r="N308" s="482"/>
      <c r="O308" s="482"/>
      <c r="P308" s="482"/>
      <c r="Q308" s="482"/>
      <c r="R308" s="482"/>
      <c r="S308" s="482"/>
      <c r="T308" s="482"/>
      <c r="U308" s="482"/>
      <c r="V308" s="482"/>
      <c r="W308" s="482"/>
      <c r="X308" s="482"/>
      <c r="Y308" s="482"/>
      <c r="Z308" s="482"/>
      <c r="AA308" s="482"/>
      <c r="AB308" s="482"/>
    </row>
    <row r="309" spans="1:34" ht="9.6" customHeight="1">
      <c r="A309" s="483"/>
      <c r="B309" s="483"/>
      <c r="C309" s="483"/>
      <c r="D309" s="483"/>
      <c r="E309" s="483"/>
      <c r="F309" s="483"/>
      <c r="G309" s="483"/>
      <c r="H309" s="483"/>
      <c r="I309" s="483"/>
      <c r="J309" s="483"/>
      <c r="K309" s="482"/>
      <c r="L309" s="482"/>
      <c r="M309" s="482"/>
      <c r="N309" s="482"/>
      <c r="O309" s="482"/>
      <c r="P309" s="482"/>
      <c r="Q309" s="482"/>
      <c r="R309" s="482"/>
      <c r="S309" s="482"/>
      <c r="T309" s="482"/>
      <c r="U309" s="482"/>
      <c r="V309" s="482"/>
      <c r="W309" s="482"/>
      <c r="X309" s="482"/>
      <c r="Y309" s="482"/>
      <c r="Z309" s="482"/>
      <c r="AA309" s="482"/>
      <c r="AB309" s="482"/>
    </row>
    <row r="310" spans="1:34" ht="13.35" customHeight="1">
      <c r="A310" s="483"/>
      <c r="B310" s="483"/>
      <c r="C310" s="483"/>
      <c r="D310" s="483"/>
      <c r="E310" s="483"/>
      <c r="F310" s="483"/>
      <c r="G310" s="483"/>
      <c r="H310" s="483"/>
      <c r="I310" s="483"/>
      <c r="J310" s="483"/>
      <c r="K310" s="484" t="s">
        <v>615</v>
      </c>
      <c r="L310" s="484"/>
      <c r="M310" s="484"/>
      <c r="N310" s="484"/>
      <c r="O310" s="484"/>
      <c r="P310" s="484"/>
      <c r="Q310" s="484"/>
      <c r="R310" s="484"/>
      <c r="S310" s="484"/>
      <c r="T310" s="484"/>
      <c r="U310" s="484"/>
      <c r="V310" s="484"/>
      <c r="W310" s="484"/>
      <c r="X310" s="484"/>
      <c r="Y310" s="484"/>
    </row>
    <row r="311" spans="1:34" ht="5.25" customHeight="1">
      <c r="A311" s="483"/>
      <c r="B311" s="483"/>
      <c r="C311" s="483"/>
      <c r="D311" s="483"/>
      <c r="E311" s="483"/>
      <c r="F311" s="483"/>
      <c r="G311" s="483"/>
      <c r="H311" s="483"/>
      <c r="I311" s="483"/>
      <c r="J311" s="483"/>
      <c r="K311" s="477" t="s">
        <v>811</v>
      </c>
      <c r="L311" s="477"/>
      <c r="M311" s="477"/>
      <c r="N311" s="477"/>
      <c r="O311" s="477"/>
      <c r="P311" s="477"/>
      <c r="Q311" s="477"/>
      <c r="R311" s="477"/>
      <c r="S311" s="477"/>
      <c r="T311" s="477"/>
      <c r="U311" s="477"/>
      <c r="V311" s="477"/>
      <c r="W311" s="477"/>
      <c r="X311" s="477"/>
    </row>
    <row r="312" spans="1:34" ht="8.1" customHeight="1">
      <c r="C312" s="476" t="s">
        <v>617</v>
      </c>
      <c r="D312" s="476"/>
      <c r="E312" s="476"/>
      <c r="F312" s="476"/>
      <c r="G312" s="476"/>
      <c r="H312" s="476"/>
      <c r="I312" s="476"/>
      <c r="J312" s="476"/>
      <c r="K312" s="476"/>
      <c r="L312" s="477"/>
      <c r="M312" s="477"/>
      <c r="N312" s="477"/>
      <c r="O312" s="477"/>
      <c r="P312" s="477"/>
      <c r="Q312" s="477"/>
      <c r="R312" s="477"/>
      <c r="S312" s="477"/>
      <c r="T312" s="477"/>
      <c r="U312" s="478" t="s">
        <v>618</v>
      </c>
      <c r="V312" s="478"/>
      <c r="W312" s="478"/>
      <c r="X312" s="478"/>
      <c r="Y312" s="478"/>
      <c r="Z312" s="478"/>
      <c r="AA312" s="479" t="s">
        <v>619</v>
      </c>
      <c r="AB312" s="479"/>
      <c r="AC312" s="479"/>
      <c r="AD312" s="479"/>
      <c r="AE312" s="479"/>
    </row>
    <row r="313" spans="1:34" ht="6" customHeight="1">
      <c r="C313" s="476"/>
      <c r="D313" s="476"/>
      <c r="E313" s="476"/>
      <c r="F313" s="476"/>
      <c r="G313" s="476"/>
      <c r="H313" s="476"/>
      <c r="I313" s="476"/>
      <c r="J313" s="476"/>
      <c r="K313" s="476"/>
      <c r="L313" s="480"/>
      <c r="M313" s="480"/>
      <c r="N313" s="480"/>
      <c r="O313" s="480"/>
      <c r="P313" s="480"/>
      <c r="Q313" s="480"/>
      <c r="R313" s="480"/>
      <c r="S313" s="480"/>
      <c r="T313" s="480"/>
      <c r="U313" s="478"/>
      <c r="V313" s="478"/>
      <c r="W313" s="478"/>
      <c r="X313" s="478"/>
      <c r="Y313" s="478"/>
      <c r="Z313" s="478"/>
      <c r="AA313" s="479"/>
      <c r="AB313" s="479"/>
      <c r="AC313" s="479"/>
      <c r="AD313" s="479"/>
      <c r="AE313" s="479"/>
    </row>
    <row r="314" spans="1:34" ht="7.35" customHeight="1">
      <c r="C314" s="476" t="s">
        <v>812</v>
      </c>
      <c r="D314" s="476"/>
      <c r="E314" s="476"/>
      <c r="F314" s="476"/>
      <c r="G314" s="476"/>
      <c r="H314" s="481"/>
      <c r="I314" s="481"/>
      <c r="J314" s="481"/>
      <c r="K314" s="481"/>
      <c r="L314" s="481"/>
      <c r="M314" s="481"/>
      <c r="N314" s="481"/>
      <c r="O314" s="481"/>
      <c r="P314" s="481"/>
      <c r="Q314" s="481"/>
      <c r="R314" s="481"/>
      <c r="S314" s="481"/>
      <c r="T314" s="481"/>
      <c r="U314" s="481"/>
      <c r="V314" s="481"/>
      <c r="W314" s="481"/>
      <c r="X314" s="481"/>
      <c r="Y314" s="478"/>
      <c r="Z314" s="478"/>
      <c r="AA314" s="478" t="s">
        <v>813</v>
      </c>
      <c r="AB314" s="478"/>
      <c r="AC314" s="478"/>
    </row>
    <row r="315" spans="1:34" ht="6.75" customHeight="1">
      <c r="H315" s="481"/>
      <c r="I315" s="481"/>
      <c r="J315" s="481"/>
      <c r="K315" s="481"/>
      <c r="L315" s="481"/>
      <c r="M315" s="481"/>
      <c r="N315" s="481"/>
      <c r="O315" s="481"/>
      <c r="P315" s="481"/>
      <c r="Q315" s="481"/>
      <c r="R315" s="481"/>
      <c r="S315" s="481"/>
      <c r="T315" s="481"/>
      <c r="U315" s="481"/>
      <c r="V315" s="481"/>
      <c r="W315" s="481"/>
      <c r="X315" s="481"/>
      <c r="Y315" s="478"/>
      <c r="Z315" s="478"/>
      <c r="AA315" s="478"/>
      <c r="AB315" s="478"/>
      <c r="AC315" s="478"/>
    </row>
    <row r="316" spans="1:34" ht="29.45" customHeight="1">
      <c r="A316" s="474" t="s">
        <v>496</v>
      </c>
      <c r="B316" s="474"/>
      <c r="C316" s="474"/>
      <c r="D316" s="474"/>
      <c r="E316" s="474"/>
      <c r="F316" s="474"/>
      <c r="G316" s="474"/>
      <c r="H316" s="474"/>
      <c r="I316" s="474"/>
      <c r="J316" s="474"/>
      <c r="K316" s="474"/>
      <c r="L316" s="474"/>
      <c r="N316" s="354" t="s">
        <v>814</v>
      </c>
      <c r="O316" s="355" t="s">
        <v>815</v>
      </c>
      <c r="P316" s="354" t="s">
        <v>624</v>
      </c>
      <c r="Q316" s="475" t="s">
        <v>625</v>
      </c>
      <c r="R316" s="475"/>
      <c r="S316" s="354" t="s">
        <v>626</v>
      </c>
      <c r="T316" s="475" t="s">
        <v>627</v>
      </c>
      <c r="U316" s="475"/>
      <c r="V316" s="475" t="s">
        <v>816</v>
      </c>
      <c r="W316" s="475"/>
      <c r="X316" s="475"/>
      <c r="Y316" s="475"/>
      <c r="Z316" s="475"/>
      <c r="AA316" s="475"/>
      <c r="AB316" s="475" t="s">
        <v>516</v>
      </c>
      <c r="AC316" s="475"/>
      <c r="AD316" s="475"/>
      <c r="AE316" s="475"/>
      <c r="AF316" s="475"/>
    </row>
    <row r="317" spans="1:34" ht="9" customHeight="1"/>
    <row r="318" spans="1:34" ht="11.25" customHeight="1">
      <c r="B318" s="488" t="s">
        <v>274</v>
      </c>
      <c r="C318" s="488"/>
      <c r="D318" s="488"/>
      <c r="E318" s="488" t="s">
        <v>773</v>
      </c>
      <c r="F318" s="488"/>
      <c r="G318" s="488"/>
      <c r="H318" s="488"/>
      <c r="I318" s="488"/>
      <c r="J318" s="488"/>
      <c r="K318" s="488"/>
      <c r="L318" s="488"/>
      <c r="M318" s="488"/>
      <c r="N318" s="365">
        <v>169500</v>
      </c>
      <c r="O318" s="365">
        <v>305382.09000000003</v>
      </c>
      <c r="P318" s="365">
        <v>474882.09</v>
      </c>
      <c r="Q318" s="365">
        <v>474882.09</v>
      </c>
      <c r="R318" s="489">
        <v>474882.09</v>
      </c>
      <c r="S318" s="489"/>
      <c r="T318" s="489">
        <v>474882.09</v>
      </c>
      <c r="U318" s="489"/>
      <c r="W318" s="489">
        <v>474882.09</v>
      </c>
      <c r="X318" s="489"/>
      <c r="Y318" s="489"/>
      <c r="Z318" s="489"/>
      <c r="AA318" s="489"/>
      <c r="AB318" s="489"/>
      <c r="AC318" s="489">
        <v>0</v>
      </c>
      <c r="AD318" s="489"/>
      <c r="AE318" s="489"/>
      <c r="AF318" s="489"/>
      <c r="AG318" s="489"/>
    </row>
    <row r="319" spans="1:34" ht="14.25" customHeight="1">
      <c r="B319" s="488" t="s">
        <v>276</v>
      </c>
      <c r="C319" s="488"/>
      <c r="D319" s="488"/>
      <c r="E319" s="488" t="s">
        <v>773</v>
      </c>
      <c r="F319" s="488"/>
      <c r="G319" s="488"/>
      <c r="H319" s="488"/>
      <c r="I319" s="488"/>
      <c r="J319" s="488"/>
      <c r="K319" s="488"/>
      <c r="L319" s="488"/>
      <c r="M319" s="488"/>
      <c r="N319" s="365">
        <v>169500</v>
      </c>
      <c r="O319" s="365">
        <v>305382.09000000003</v>
      </c>
      <c r="P319" s="365">
        <v>474882.09</v>
      </c>
      <c r="Q319" s="365">
        <v>474882.09</v>
      </c>
      <c r="R319" s="489">
        <v>474882.09</v>
      </c>
      <c r="S319" s="489"/>
      <c r="T319" s="489">
        <v>474882.09</v>
      </c>
      <c r="U319" s="489"/>
      <c r="W319" s="489">
        <v>474882.09</v>
      </c>
      <c r="X319" s="489"/>
      <c r="Y319" s="489"/>
      <c r="Z319" s="489"/>
      <c r="AA319" s="489"/>
      <c r="AB319" s="489"/>
      <c r="AC319" s="489">
        <v>0</v>
      </c>
      <c r="AD319" s="489"/>
      <c r="AE319" s="489"/>
      <c r="AF319" s="489"/>
      <c r="AG319" s="489"/>
    </row>
    <row r="320" spans="1:34" ht="14.25" customHeight="1">
      <c r="B320" s="488" t="s">
        <v>277</v>
      </c>
      <c r="C320" s="488"/>
      <c r="D320" s="488"/>
      <c r="E320" s="488" t="s">
        <v>774</v>
      </c>
      <c r="F320" s="488"/>
      <c r="G320" s="488"/>
      <c r="H320" s="488"/>
      <c r="I320" s="488"/>
      <c r="J320" s="488"/>
      <c r="K320" s="488"/>
      <c r="L320" s="488"/>
      <c r="M320" s="488"/>
      <c r="N320" s="365">
        <v>153000</v>
      </c>
      <c r="O320" s="368">
        <v>-153000</v>
      </c>
      <c r="P320" s="365">
        <v>0</v>
      </c>
      <c r="Q320" s="365">
        <v>0</v>
      </c>
      <c r="R320" s="489">
        <v>0</v>
      </c>
      <c r="S320" s="489"/>
      <c r="T320" s="489">
        <v>0</v>
      </c>
      <c r="U320" s="489"/>
      <c r="W320" s="489">
        <v>0</v>
      </c>
      <c r="X320" s="489"/>
      <c r="Y320" s="489"/>
      <c r="Z320" s="489"/>
      <c r="AA320" s="489"/>
      <c r="AB320" s="489"/>
      <c r="AC320" s="489">
        <v>0</v>
      </c>
      <c r="AD320" s="489"/>
      <c r="AE320" s="489"/>
      <c r="AF320" s="489"/>
      <c r="AG320" s="489"/>
    </row>
    <row r="321" spans="2:33" ht="14.25" customHeight="1">
      <c r="B321" s="488" t="s">
        <v>279</v>
      </c>
      <c r="C321" s="488"/>
      <c r="D321" s="488"/>
      <c r="E321" s="488" t="s">
        <v>774</v>
      </c>
      <c r="F321" s="488"/>
      <c r="G321" s="488"/>
      <c r="H321" s="488"/>
      <c r="I321" s="488"/>
      <c r="J321" s="488"/>
      <c r="K321" s="488"/>
      <c r="L321" s="488"/>
      <c r="M321" s="488"/>
      <c r="N321" s="365">
        <v>153000</v>
      </c>
      <c r="O321" s="368">
        <v>-153000</v>
      </c>
      <c r="P321" s="365">
        <v>0</v>
      </c>
      <c r="Q321" s="365">
        <v>0</v>
      </c>
      <c r="R321" s="489">
        <v>0</v>
      </c>
      <c r="S321" s="489"/>
      <c r="T321" s="489">
        <v>0</v>
      </c>
      <c r="U321" s="489"/>
      <c r="W321" s="489">
        <v>0</v>
      </c>
      <c r="X321" s="489"/>
      <c r="Y321" s="489"/>
      <c r="Z321" s="489"/>
      <c r="AA321" s="489"/>
      <c r="AB321" s="489"/>
      <c r="AC321" s="489">
        <v>0</v>
      </c>
      <c r="AD321" s="489"/>
      <c r="AE321" s="489"/>
      <c r="AF321" s="489"/>
      <c r="AG321" s="489"/>
    </row>
    <row r="322" spans="2:33" ht="14.25" customHeight="1">
      <c r="B322" s="490" t="s">
        <v>280</v>
      </c>
      <c r="C322" s="490"/>
      <c r="D322" s="490"/>
      <c r="E322" s="490" t="s">
        <v>281</v>
      </c>
      <c r="F322" s="490"/>
      <c r="G322" s="490"/>
      <c r="H322" s="490"/>
      <c r="I322" s="490"/>
      <c r="J322" s="490"/>
      <c r="K322" s="490"/>
      <c r="L322" s="490"/>
      <c r="M322" s="490"/>
      <c r="N322" s="364">
        <v>125400</v>
      </c>
      <c r="O322" s="364">
        <v>144662.31</v>
      </c>
      <c r="P322" s="364">
        <v>270062.31</v>
      </c>
      <c r="Q322" s="364">
        <v>270062.31</v>
      </c>
      <c r="R322" s="491">
        <v>270062.31</v>
      </c>
      <c r="S322" s="491"/>
      <c r="T322" s="491">
        <v>270062.31</v>
      </c>
      <c r="U322" s="491"/>
      <c r="W322" s="491">
        <v>270062.31</v>
      </c>
      <c r="X322" s="491"/>
      <c r="Y322" s="491"/>
      <c r="Z322" s="491"/>
      <c r="AA322" s="491"/>
      <c r="AB322" s="491"/>
      <c r="AC322" s="491">
        <v>0</v>
      </c>
      <c r="AD322" s="491"/>
      <c r="AE322" s="491"/>
      <c r="AF322" s="491"/>
      <c r="AG322" s="491"/>
    </row>
    <row r="323" spans="2:33" ht="14.25" customHeight="1">
      <c r="B323" s="488" t="s">
        <v>282</v>
      </c>
      <c r="C323" s="488"/>
      <c r="D323" s="488"/>
      <c r="E323" s="488" t="s">
        <v>775</v>
      </c>
      <c r="F323" s="488"/>
      <c r="G323" s="488"/>
      <c r="H323" s="488"/>
      <c r="I323" s="488"/>
      <c r="J323" s="488"/>
      <c r="K323" s="488"/>
      <c r="L323" s="488"/>
      <c r="M323" s="488"/>
      <c r="N323" s="365">
        <v>0</v>
      </c>
      <c r="O323" s="365">
        <v>270062.31</v>
      </c>
      <c r="P323" s="365">
        <v>270062.31</v>
      </c>
      <c r="Q323" s="365">
        <v>270062.31</v>
      </c>
      <c r="R323" s="489">
        <v>270062.31</v>
      </c>
      <c r="S323" s="489"/>
      <c r="T323" s="489">
        <v>270062.31</v>
      </c>
      <c r="U323" s="489"/>
      <c r="W323" s="489">
        <v>270062.31</v>
      </c>
      <c r="X323" s="489"/>
      <c r="Y323" s="489"/>
      <c r="Z323" s="489"/>
      <c r="AA323" s="489"/>
      <c r="AB323" s="489"/>
      <c r="AC323" s="489">
        <v>0</v>
      </c>
      <c r="AD323" s="489"/>
      <c r="AE323" s="489"/>
      <c r="AF323" s="489"/>
      <c r="AG323" s="489"/>
    </row>
    <row r="324" spans="2:33" ht="14.25" customHeight="1">
      <c r="B324" s="488" t="s">
        <v>286</v>
      </c>
      <c r="C324" s="488"/>
      <c r="D324" s="488"/>
      <c r="E324" s="488" t="s">
        <v>776</v>
      </c>
      <c r="F324" s="488"/>
      <c r="G324" s="488"/>
      <c r="H324" s="488"/>
      <c r="I324" s="488"/>
      <c r="J324" s="488"/>
      <c r="K324" s="488"/>
      <c r="L324" s="488"/>
      <c r="M324" s="488"/>
      <c r="N324" s="365">
        <v>0</v>
      </c>
      <c r="O324" s="365">
        <v>270062.31</v>
      </c>
      <c r="P324" s="365">
        <v>270062.31</v>
      </c>
      <c r="Q324" s="365">
        <v>270062.31</v>
      </c>
      <c r="R324" s="489">
        <v>270062.31</v>
      </c>
      <c r="S324" s="489"/>
      <c r="T324" s="489">
        <v>270062.31</v>
      </c>
      <c r="U324" s="489"/>
      <c r="W324" s="489">
        <v>270062.31</v>
      </c>
      <c r="X324" s="489"/>
      <c r="Y324" s="489"/>
      <c r="Z324" s="489"/>
      <c r="AA324" s="489"/>
      <c r="AB324" s="489"/>
      <c r="AC324" s="489">
        <v>0</v>
      </c>
      <c r="AD324" s="489"/>
      <c r="AE324" s="489"/>
      <c r="AF324" s="489"/>
      <c r="AG324" s="489"/>
    </row>
    <row r="325" spans="2:33" ht="14.25" customHeight="1">
      <c r="B325" s="488" t="s">
        <v>288</v>
      </c>
      <c r="C325" s="488"/>
      <c r="D325" s="488"/>
      <c r="E325" s="488" t="s">
        <v>780</v>
      </c>
      <c r="F325" s="488"/>
      <c r="G325" s="488"/>
      <c r="H325" s="488"/>
      <c r="I325" s="488"/>
      <c r="J325" s="488"/>
      <c r="K325" s="488"/>
      <c r="L325" s="488"/>
      <c r="M325" s="488"/>
      <c r="N325" s="365">
        <v>125400</v>
      </c>
      <c r="O325" s="368">
        <v>-125400</v>
      </c>
      <c r="P325" s="365">
        <v>0</v>
      </c>
      <c r="Q325" s="365">
        <v>0</v>
      </c>
      <c r="R325" s="489">
        <v>0</v>
      </c>
      <c r="S325" s="489"/>
      <c r="T325" s="489">
        <v>0</v>
      </c>
      <c r="U325" s="489"/>
      <c r="W325" s="489">
        <v>0</v>
      </c>
      <c r="X325" s="489"/>
      <c r="Y325" s="489"/>
      <c r="Z325" s="489"/>
      <c r="AA325" s="489"/>
      <c r="AB325" s="489"/>
      <c r="AC325" s="489">
        <v>0</v>
      </c>
      <c r="AD325" s="489"/>
      <c r="AE325" s="489"/>
      <c r="AF325" s="489"/>
      <c r="AG325" s="489"/>
    </row>
    <row r="326" spans="2:33" ht="14.25" customHeight="1">
      <c r="B326" s="488" t="s">
        <v>290</v>
      </c>
      <c r="C326" s="488"/>
      <c r="D326" s="488"/>
      <c r="E326" s="488" t="s">
        <v>780</v>
      </c>
      <c r="F326" s="488"/>
      <c r="G326" s="488"/>
      <c r="H326" s="488"/>
      <c r="I326" s="488"/>
      <c r="J326" s="488"/>
      <c r="K326" s="488"/>
      <c r="L326" s="488"/>
      <c r="M326" s="488"/>
      <c r="N326" s="365">
        <v>125400</v>
      </c>
      <c r="O326" s="368">
        <v>-125400</v>
      </c>
      <c r="P326" s="365">
        <v>0</v>
      </c>
      <c r="Q326" s="365">
        <v>0</v>
      </c>
      <c r="R326" s="489">
        <v>0</v>
      </c>
      <c r="S326" s="489"/>
      <c r="T326" s="489">
        <v>0</v>
      </c>
      <c r="U326" s="489"/>
      <c r="W326" s="489">
        <v>0</v>
      </c>
      <c r="X326" s="489"/>
      <c r="Y326" s="489"/>
      <c r="Z326" s="489"/>
      <c r="AA326" s="489"/>
      <c r="AB326" s="489"/>
      <c r="AC326" s="489">
        <v>0</v>
      </c>
      <c r="AD326" s="489"/>
      <c r="AE326" s="489"/>
      <c r="AF326" s="489"/>
      <c r="AG326" s="489"/>
    </row>
    <row r="327" spans="2:33" ht="14.25" customHeight="1">
      <c r="B327" s="492" t="s">
        <v>295</v>
      </c>
      <c r="C327" s="492"/>
      <c r="D327" s="492"/>
      <c r="E327" s="471" t="s">
        <v>296</v>
      </c>
      <c r="F327" s="471"/>
      <c r="G327" s="471"/>
      <c r="H327" s="471"/>
      <c r="I327" s="471"/>
      <c r="J327" s="471"/>
      <c r="K327" s="471"/>
      <c r="L327" s="471"/>
      <c r="M327" s="471"/>
      <c r="N327" s="363">
        <v>230000</v>
      </c>
      <c r="O327" s="363">
        <v>57926.97</v>
      </c>
      <c r="P327" s="363">
        <v>287926.96999999997</v>
      </c>
      <c r="Q327" s="364">
        <v>287926.96999999997</v>
      </c>
      <c r="R327" s="493">
        <v>287926.96999999997</v>
      </c>
      <c r="S327" s="493"/>
      <c r="T327" s="493">
        <v>287926.96999999997</v>
      </c>
      <c r="U327" s="493"/>
      <c r="W327" s="493">
        <v>287926.96999999997</v>
      </c>
      <c r="X327" s="493"/>
      <c r="Y327" s="493"/>
      <c r="Z327" s="493"/>
      <c r="AA327" s="493"/>
      <c r="AB327" s="493"/>
      <c r="AC327" s="493">
        <v>0</v>
      </c>
      <c r="AD327" s="493"/>
      <c r="AE327" s="493"/>
      <c r="AF327" s="493"/>
      <c r="AG327" s="493"/>
    </row>
    <row r="328" spans="2:33" ht="14.25" customHeight="1">
      <c r="B328" s="490" t="s">
        <v>297</v>
      </c>
      <c r="C328" s="490"/>
      <c r="D328" s="490"/>
      <c r="E328" s="490" t="s">
        <v>298</v>
      </c>
      <c r="F328" s="490"/>
      <c r="G328" s="490"/>
      <c r="H328" s="490"/>
      <c r="I328" s="490"/>
      <c r="J328" s="490"/>
      <c r="K328" s="490"/>
      <c r="L328" s="490"/>
      <c r="M328" s="490"/>
      <c r="N328" s="364">
        <v>230000</v>
      </c>
      <c r="O328" s="364">
        <v>57926.97</v>
      </c>
      <c r="P328" s="364">
        <v>287926.96999999997</v>
      </c>
      <c r="Q328" s="364">
        <v>287926.96999999997</v>
      </c>
      <c r="R328" s="491">
        <v>287926.96999999997</v>
      </c>
      <c r="S328" s="491"/>
      <c r="T328" s="491">
        <v>287926.96999999997</v>
      </c>
      <c r="U328" s="491"/>
      <c r="W328" s="491">
        <v>287926.96999999997</v>
      </c>
      <c r="X328" s="491"/>
      <c r="Y328" s="491"/>
      <c r="Z328" s="491"/>
      <c r="AA328" s="491"/>
      <c r="AB328" s="491"/>
      <c r="AC328" s="491">
        <v>0</v>
      </c>
      <c r="AD328" s="491"/>
      <c r="AE328" s="491"/>
      <c r="AF328" s="491"/>
      <c r="AG328" s="491"/>
    </row>
    <row r="329" spans="2:33" ht="14.25" customHeight="1">
      <c r="B329" s="488" t="s">
        <v>299</v>
      </c>
      <c r="C329" s="488"/>
      <c r="D329" s="488"/>
      <c r="E329" s="488" t="s">
        <v>781</v>
      </c>
      <c r="F329" s="488"/>
      <c r="G329" s="488"/>
      <c r="H329" s="488"/>
      <c r="I329" s="488"/>
      <c r="J329" s="488"/>
      <c r="K329" s="488"/>
      <c r="L329" s="488"/>
      <c r="M329" s="488"/>
      <c r="N329" s="365">
        <v>230000</v>
      </c>
      <c r="O329" s="365">
        <v>52326.97</v>
      </c>
      <c r="P329" s="365">
        <v>282326.96999999997</v>
      </c>
      <c r="Q329" s="365">
        <v>282326.96999999997</v>
      </c>
      <c r="R329" s="489">
        <v>282326.96999999997</v>
      </c>
      <c r="S329" s="489"/>
      <c r="T329" s="489">
        <v>282326.96999999997</v>
      </c>
      <c r="U329" s="489"/>
      <c r="W329" s="489">
        <v>282326.96999999997</v>
      </c>
      <c r="X329" s="489"/>
      <c r="Y329" s="489"/>
      <c r="Z329" s="489"/>
      <c r="AA329" s="489"/>
      <c r="AB329" s="489"/>
      <c r="AC329" s="489">
        <v>0</v>
      </c>
      <c r="AD329" s="489"/>
      <c r="AE329" s="489"/>
      <c r="AF329" s="489"/>
      <c r="AG329" s="489"/>
    </row>
    <row r="330" spans="2:33" ht="14.25" customHeight="1">
      <c r="B330" s="488" t="s">
        <v>301</v>
      </c>
      <c r="C330" s="488"/>
      <c r="D330" s="488"/>
      <c r="E330" s="488" t="s">
        <v>782</v>
      </c>
      <c r="F330" s="488"/>
      <c r="G330" s="488"/>
      <c r="H330" s="488"/>
      <c r="I330" s="488"/>
      <c r="J330" s="488"/>
      <c r="K330" s="488"/>
      <c r="L330" s="488"/>
      <c r="M330" s="488"/>
      <c r="N330" s="365">
        <v>230000</v>
      </c>
      <c r="O330" s="368">
        <v>-225000</v>
      </c>
      <c r="P330" s="365">
        <v>5000</v>
      </c>
      <c r="Q330" s="365">
        <v>5000</v>
      </c>
      <c r="R330" s="489">
        <v>5000</v>
      </c>
      <c r="S330" s="489"/>
      <c r="T330" s="489">
        <v>5000</v>
      </c>
      <c r="U330" s="489"/>
      <c r="W330" s="489">
        <v>5000</v>
      </c>
      <c r="X330" s="489"/>
      <c r="Y330" s="489"/>
      <c r="Z330" s="489"/>
      <c r="AA330" s="489"/>
      <c r="AB330" s="489"/>
      <c r="AC330" s="489">
        <v>0</v>
      </c>
      <c r="AD330" s="489"/>
      <c r="AE330" s="489"/>
      <c r="AF330" s="489"/>
      <c r="AG330" s="489"/>
    </row>
    <row r="331" spans="2:33" ht="14.25" customHeight="1">
      <c r="B331" s="488" t="s">
        <v>303</v>
      </c>
      <c r="C331" s="488"/>
      <c r="D331" s="488"/>
      <c r="E331" s="488" t="s">
        <v>783</v>
      </c>
      <c r="F331" s="488"/>
      <c r="G331" s="488"/>
      <c r="H331" s="488"/>
      <c r="I331" s="488"/>
      <c r="J331" s="488"/>
      <c r="K331" s="488"/>
      <c r="L331" s="488"/>
      <c r="M331" s="488"/>
      <c r="N331" s="365">
        <v>0</v>
      </c>
      <c r="O331" s="365">
        <v>103036</v>
      </c>
      <c r="P331" s="365">
        <v>103036</v>
      </c>
      <c r="Q331" s="365">
        <v>103036</v>
      </c>
      <c r="R331" s="489">
        <v>103036</v>
      </c>
      <c r="S331" s="489"/>
      <c r="T331" s="489">
        <v>103036</v>
      </c>
      <c r="U331" s="489"/>
      <c r="W331" s="489">
        <v>103036</v>
      </c>
      <c r="X331" s="489"/>
      <c r="Y331" s="489"/>
      <c r="Z331" s="489"/>
      <c r="AA331" s="489"/>
      <c r="AB331" s="489"/>
      <c r="AC331" s="489">
        <v>0</v>
      </c>
      <c r="AD331" s="489"/>
      <c r="AE331" s="489"/>
      <c r="AF331" s="489"/>
      <c r="AG331" s="489"/>
    </row>
    <row r="332" spans="2:33" ht="14.25" customHeight="1">
      <c r="B332" s="488" t="s">
        <v>784</v>
      </c>
      <c r="C332" s="488"/>
      <c r="D332" s="488"/>
      <c r="E332" s="488" t="s">
        <v>785</v>
      </c>
      <c r="F332" s="488"/>
      <c r="G332" s="488"/>
      <c r="H332" s="488"/>
      <c r="I332" s="488"/>
      <c r="J332" s="488"/>
      <c r="K332" s="488"/>
      <c r="L332" s="488"/>
      <c r="M332" s="488"/>
      <c r="N332" s="365">
        <v>0</v>
      </c>
      <c r="O332" s="365">
        <v>51117.96</v>
      </c>
      <c r="P332" s="365">
        <v>51117.96</v>
      </c>
      <c r="Q332" s="365">
        <v>51117.96</v>
      </c>
      <c r="R332" s="489">
        <v>51117.96</v>
      </c>
      <c r="S332" s="489"/>
      <c r="T332" s="489">
        <v>51117.96</v>
      </c>
      <c r="U332" s="489"/>
      <c r="W332" s="489">
        <v>51117.96</v>
      </c>
      <c r="X332" s="489"/>
      <c r="Y332" s="489"/>
      <c r="Z332" s="489"/>
      <c r="AA332" s="489"/>
      <c r="AB332" s="489"/>
      <c r="AC332" s="489">
        <v>0</v>
      </c>
      <c r="AD332" s="489"/>
      <c r="AE332" s="489"/>
      <c r="AF332" s="489"/>
      <c r="AG332" s="489"/>
    </row>
    <row r="333" spans="2:33" ht="14.25" customHeight="1">
      <c r="B333" s="488" t="s">
        <v>786</v>
      </c>
      <c r="C333" s="488"/>
      <c r="D333" s="488"/>
      <c r="E333" s="488" t="s">
        <v>787</v>
      </c>
      <c r="F333" s="488"/>
      <c r="G333" s="488"/>
      <c r="H333" s="488"/>
      <c r="I333" s="488"/>
      <c r="J333" s="488"/>
      <c r="K333" s="488"/>
      <c r="L333" s="488"/>
      <c r="M333" s="488"/>
      <c r="N333" s="365">
        <v>0</v>
      </c>
      <c r="O333" s="365">
        <v>123173.01</v>
      </c>
      <c r="P333" s="365">
        <v>123173.01</v>
      </c>
      <c r="Q333" s="365">
        <v>123173.01</v>
      </c>
      <c r="R333" s="489">
        <v>123173.01</v>
      </c>
      <c r="S333" s="489"/>
      <c r="T333" s="489">
        <v>123173.01</v>
      </c>
      <c r="U333" s="489"/>
      <c r="W333" s="489">
        <v>123173.01</v>
      </c>
      <c r="X333" s="489"/>
      <c r="Y333" s="489"/>
      <c r="Z333" s="489"/>
      <c r="AA333" s="489"/>
      <c r="AB333" s="489"/>
      <c r="AC333" s="489">
        <v>0</v>
      </c>
      <c r="AD333" s="489"/>
      <c r="AE333" s="489"/>
      <c r="AF333" s="489"/>
      <c r="AG333" s="489"/>
    </row>
    <row r="334" spans="2:33" ht="14.25" customHeight="1">
      <c r="B334" s="488" t="s">
        <v>788</v>
      </c>
      <c r="C334" s="488"/>
      <c r="D334" s="488"/>
      <c r="E334" s="488" t="s">
        <v>789</v>
      </c>
      <c r="F334" s="488"/>
      <c r="G334" s="488"/>
      <c r="H334" s="488"/>
      <c r="I334" s="488"/>
      <c r="J334" s="488"/>
      <c r="K334" s="488"/>
      <c r="L334" s="488"/>
      <c r="M334" s="488"/>
      <c r="N334" s="365">
        <v>0</v>
      </c>
      <c r="O334" s="365">
        <v>5600</v>
      </c>
      <c r="P334" s="365">
        <v>5600</v>
      </c>
      <c r="Q334" s="365">
        <v>5600</v>
      </c>
      <c r="R334" s="489">
        <v>5600</v>
      </c>
      <c r="S334" s="489"/>
      <c r="T334" s="489">
        <v>5600</v>
      </c>
      <c r="U334" s="489"/>
      <c r="W334" s="489">
        <v>5600</v>
      </c>
      <c r="X334" s="489"/>
      <c r="Y334" s="489"/>
      <c r="Z334" s="489"/>
      <c r="AA334" s="489"/>
      <c r="AB334" s="489"/>
      <c r="AC334" s="489">
        <v>0</v>
      </c>
      <c r="AD334" s="489"/>
      <c r="AE334" s="489"/>
      <c r="AF334" s="489"/>
      <c r="AG334" s="489"/>
    </row>
    <row r="335" spans="2:33" ht="14.25" customHeight="1">
      <c r="B335" s="488" t="s">
        <v>790</v>
      </c>
      <c r="C335" s="488"/>
      <c r="D335" s="488"/>
      <c r="E335" s="488" t="s">
        <v>791</v>
      </c>
      <c r="F335" s="488"/>
      <c r="G335" s="488"/>
      <c r="H335" s="488"/>
      <c r="I335" s="488"/>
      <c r="J335" s="488"/>
      <c r="K335" s="488"/>
      <c r="L335" s="488"/>
      <c r="M335" s="488"/>
      <c r="N335" s="365">
        <v>0</v>
      </c>
      <c r="O335" s="365">
        <v>5600</v>
      </c>
      <c r="P335" s="365">
        <v>5600</v>
      </c>
      <c r="Q335" s="365">
        <v>5600</v>
      </c>
      <c r="R335" s="489">
        <v>5600</v>
      </c>
      <c r="S335" s="489"/>
      <c r="T335" s="489">
        <v>5600</v>
      </c>
      <c r="U335" s="489"/>
      <c r="W335" s="489">
        <v>5600</v>
      </c>
      <c r="X335" s="489"/>
      <c r="Y335" s="489"/>
      <c r="Z335" s="489"/>
      <c r="AA335" s="489"/>
      <c r="AB335" s="489"/>
      <c r="AC335" s="489">
        <v>0</v>
      </c>
      <c r="AD335" s="489"/>
      <c r="AE335" s="489"/>
      <c r="AF335" s="489"/>
      <c r="AG335" s="489"/>
    </row>
    <row r="336" spans="2:33" ht="14.25" customHeight="1">
      <c r="B336" s="492" t="s">
        <v>305</v>
      </c>
      <c r="C336" s="492"/>
      <c r="D336" s="492"/>
      <c r="E336" s="471" t="s">
        <v>306</v>
      </c>
      <c r="F336" s="471"/>
      <c r="G336" s="471"/>
      <c r="H336" s="471"/>
      <c r="I336" s="471"/>
      <c r="J336" s="471"/>
      <c r="K336" s="471"/>
      <c r="L336" s="471"/>
      <c r="M336" s="471"/>
      <c r="N336" s="363">
        <v>0</v>
      </c>
      <c r="O336" s="363">
        <v>7500</v>
      </c>
      <c r="P336" s="363">
        <v>7500</v>
      </c>
      <c r="Q336" s="364">
        <v>7500</v>
      </c>
      <c r="R336" s="493">
        <v>7500</v>
      </c>
      <c r="S336" s="493"/>
      <c r="T336" s="493">
        <v>7500</v>
      </c>
      <c r="U336" s="493"/>
      <c r="W336" s="493">
        <v>7500</v>
      </c>
      <c r="X336" s="493"/>
      <c r="Y336" s="493"/>
      <c r="Z336" s="493"/>
      <c r="AA336" s="493"/>
      <c r="AB336" s="493"/>
      <c r="AC336" s="493">
        <v>0</v>
      </c>
      <c r="AD336" s="493"/>
      <c r="AE336" s="493"/>
      <c r="AF336" s="493"/>
      <c r="AG336" s="493"/>
    </row>
    <row r="337" spans="2:34" ht="14.25" customHeight="1">
      <c r="B337" s="490" t="s">
        <v>307</v>
      </c>
      <c r="C337" s="490"/>
      <c r="D337" s="490"/>
      <c r="E337" s="490" t="s">
        <v>308</v>
      </c>
      <c r="F337" s="490"/>
      <c r="G337" s="490"/>
      <c r="H337" s="490"/>
      <c r="I337" s="490"/>
      <c r="J337" s="490"/>
      <c r="K337" s="490"/>
      <c r="L337" s="490"/>
      <c r="M337" s="490"/>
      <c r="N337" s="364">
        <v>0</v>
      </c>
      <c r="O337" s="364">
        <v>7500</v>
      </c>
      <c r="P337" s="364">
        <v>7500</v>
      </c>
      <c r="Q337" s="364">
        <v>7500</v>
      </c>
      <c r="R337" s="491">
        <v>7500</v>
      </c>
      <c r="S337" s="491"/>
      <c r="T337" s="491">
        <v>7500</v>
      </c>
      <c r="U337" s="491"/>
      <c r="W337" s="491">
        <v>7500</v>
      </c>
      <c r="X337" s="491"/>
      <c r="Y337" s="491"/>
      <c r="Z337" s="491"/>
      <c r="AA337" s="491"/>
      <c r="AB337" s="491"/>
      <c r="AC337" s="491">
        <v>0</v>
      </c>
      <c r="AD337" s="491"/>
      <c r="AE337" s="491"/>
      <c r="AF337" s="491"/>
      <c r="AG337" s="491"/>
    </row>
    <row r="338" spans="2:34" ht="14.25" customHeight="1">
      <c r="B338" s="488" t="s">
        <v>309</v>
      </c>
      <c r="C338" s="488"/>
      <c r="D338" s="488"/>
      <c r="E338" s="488" t="s">
        <v>792</v>
      </c>
      <c r="F338" s="488"/>
      <c r="G338" s="488"/>
      <c r="H338" s="488"/>
      <c r="I338" s="488"/>
      <c r="J338" s="488"/>
      <c r="K338" s="488"/>
      <c r="L338" s="488"/>
      <c r="M338" s="488"/>
      <c r="N338" s="365">
        <v>0</v>
      </c>
      <c r="O338" s="365">
        <v>7500</v>
      </c>
      <c r="P338" s="365">
        <v>7500</v>
      </c>
      <c r="Q338" s="365">
        <v>7500</v>
      </c>
      <c r="R338" s="489">
        <v>7500</v>
      </c>
      <c r="S338" s="489"/>
      <c r="T338" s="489">
        <v>7500</v>
      </c>
      <c r="U338" s="489"/>
      <c r="W338" s="489">
        <v>7500</v>
      </c>
      <c r="X338" s="489"/>
      <c r="Y338" s="489"/>
      <c r="Z338" s="489"/>
      <c r="AA338" s="489"/>
      <c r="AB338" s="489"/>
      <c r="AC338" s="489">
        <v>0</v>
      </c>
      <c r="AD338" s="489"/>
      <c r="AE338" s="489"/>
      <c r="AF338" s="489"/>
      <c r="AG338" s="489"/>
    </row>
    <row r="339" spans="2:34" ht="14.25" customHeight="1">
      <c r="B339" s="488" t="s">
        <v>311</v>
      </c>
      <c r="C339" s="488"/>
      <c r="D339" s="488"/>
      <c r="E339" s="488" t="s">
        <v>793</v>
      </c>
      <c r="F339" s="488"/>
      <c r="G339" s="488"/>
      <c r="H339" s="488"/>
      <c r="I339" s="488"/>
      <c r="J339" s="488"/>
      <c r="K339" s="488"/>
      <c r="L339" s="488"/>
      <c r="M339" s="488"/>
      <c r="N339" s="365">
        <v>0</v>
      </c>
      <c r="O339" s="365">
        <v>7500</v>
      </c>
      <c r="P339" s="365">
        <v>7500</v>
      </c>
      <c r="Q339" s="365">
        <v>7500</v>
      </c>
      <c r="R339" s="489">
        <v>7500</v>
      </c>
      <c r="S339" s="489"/>
      <c r="T339" s="489">
        <v>7500</v>
      </c>
      <c r="U339" s="489"/>
      <c r="W339" s="489">
        <v>7500</v>
      </c>
      <c r="X339" s="489"/>
      <c r="Y339" s="489"/>
      <c r="Z339" s="489"/>
      <c r="AA339" s="489"/>
      <c r="AB339" s="489"/>
      <c r="AC339" s="489">
        <v>0</v>
      </c>
      <c r="AD339" s="489"/>
      <c r="AE339" s="489"/>
      <c r="AF339" s="489"/>
      <c r="AG339" s="489"/>
    </row>
    <row r="340" spans="2:34" ht="14.25" customHeight="1">
      <c r="B340" s="492" t="s">
        <v>458</v>
      </c>
      <c r="C340" s="492"/>
      <c r="D340" s="492"/>
      <c r="E340" s="471" t="s">
        <v>361</v>
      </c>
      <c r="F340" s="471"/>
      <c r="G340" s="471"/>
      <c r="H340" s="471"/>
      <c r="I340" s="471"/>
      <c r="J340" s="471"/>
      <c r="K340" s="471"/>
      <c r="L340" s="471"/>
      <c r="M340" s="471"/>
      <c r="N340" s="363">
        <v>337100</v>
      </c>
      <c r="O340" s="366">
        <v>-337100</v>
      </c>
      <c r="P340" s="363">
        <v>0</v>
      </c>
      <c r="Q340" s="364">
        <v>0</v>
      </c>
      <c r="R340" s="493">
        <v>0</v>
      </c>
      <c r="S340" s="493"/>
      <c r="T340" s="493">
        <v>0</v>
      </c>
      <c r="U340" s="493"/>
      <c r="W340" s="493">
        <v>0</v>
      </c>
      <c r="X340" s="493"/>
      <c r="Y340" s="493"/>
      <c r="Z340" s="493"/>
      <c r="AA340" s="493"/>
      <c r="AB340" s="493"/>
      <c r="AC340" s="493">
        <v>0</v>
      </c>
      <c r="AD340" s="493"/>
      <c r="AE340" s="493"/>
      <c r="AF340" s="493"/>
      <c r="AG340" s="493"/>
    </row>
    <row r="341" spans="2:34" ht="14.25" customHeight="1">
      <c r="B341" s="490" t="s">
        <v>805</v>
      </c>
      <c r="C341" s="490"/>
      <c r="D341" s="490"/>
      <c r="E341" s="490" t="s">
        <v>362</v>
      </c>
      <c r="F341" s="490"/>
      <c r="G341" s="490"/>
      <c r="H341" s="490"/>
      <c r="I341" s="490"/>
      <c r="J341" s="490"/>
      <c r="K341" s="490"/>
      <c r="L341" s="490"/>
      <c r="M341" s="490"/>
      <c r="N341" s="364">
        <v>337100</v>
      </c>
      <c r="O341" s="367">
        <v>-337100</v>
      </c>
      <c r="P341" s="364">
        <v>0</v>
      </c>
      <c r="Q341" s="364">
        <v>0</v>
      </c>
      <c r="R341" s="491">
        <v>0</v>
      </c>
      <c r="S341" s="491"/>
      <c r="T341" s="491">
        <v>0</v>
      </c>
      <c r="U341" s="491"/>
      <c r="W341" s="491">
        <v>0</v>
      </c>
      <c r="X341" s="491"/>
      <c r="Y341" s="491"/>
      <c r="Z341" s="491"/>
      <c r="AA341" s="491"/>
      <c r="AB341" s="491"/>
      <c r="AC341" s="491">
        <v>0</v>
      </c>
      <c r="AD341" s="491"/>
      <c r="AE341" s="491"/>
      <c r="AF341" s="491"/>
      <c r="AG341" s="491"/>
    </row>
    <row r="342" spans="2:34" ht="14.25" customHeight="1">
      <c r="B342" s="488" t="s">
        <v>806</v>
      </c>
      <c r="C342" s="488"/>
      <c r="D342" s="488"/>
      <c r="E342" s="488" t="s">
        <v>807</v>
      </c>
      <c r="F342" s="488"/>
      <c r="G342" s="488"/>
      <c r="H342" s="488"/>
      <c r="I342" s="488"/>
      <c r="J342" s="488"/>
      <c r="K342" s="488"/>
      <c r="L342" s="488"/>
      <c r="M342" s="488"/>
      <c r="N342" s="365">
        <v>337100</v>
      </c>
      <c r="O342" s="368">
        <v>-337100</v>
      </c>
      <c r="P342" s="365">
        <v>0</v>
      </c>
      <c r="Q342" s="365">
        <v>0</v>
      </c>
      <c r="R342" s="489">
        <v>0</v>
      </c>
      <c r="S342" s="489"/>
      <c r="T342" s="489">
        <v>0</v>
      </c>
      <c r="U342" s="489"/>
      <c r="W342" s="489">
        <v>0</v>
      </c>
      <c r="X342" s="489"/>
      <c r="Y342" s="489"/>
      <c r="Z342" s="489"/>
      <c r="AA342" s="489"/>
      <c r="AB342" s="489"/>
      <c r="AC342" s="489">
        <v>0</v>
      </c>
      <c r="AD342" s="489"/>
      <c r="AE342" s="489"/>
      <c r="AF342" s="489"/>
      <c r="AG342" s="489"/>
    </row>
    <row r="343" spans="2:34" ht="14.25" customHeight="1" thickBot="1">
      <c r="B343" s="488" t="s">
        <v>808</v>
      </c>
      <c r="C343" s="488"/>
      <c r="D343" s="488"/>
      <c r="E343" s="488" t="s">
        <v>807</v>
      </c>
      <c r="F343" s="488"/>
      <c r="G343" s="488"/>
      <c r="H343" s="488"/>
      <c r="I343" s="488"/>
      <c r="J343" s="488"/>
      <c r="K343" s="488"/>
      <c r="L343" s="488"/>
      <c r="M343" s="488"/>
      <c r="N343" s="365">
        <v>337100</v>
      </c>
      <c r="O343" s="368">
        <v>-337100</v>
      </c>
      <c r="P343" s="365">
        <v>0</v>
      </c>
      <c r="Q343" s="365">
        <v>0</v>
      </c>
      <c r="R343" s="489">
        <v>0</v>
      </c>
      <c r="S343" s="489"/>
      <c r="T343" s="489">
        <v>0</v>
      </c>
      <c r="U343" s="489"/>
      <c r="W343" s="489">
        <v>0</v>
      </c>
      <c r="X343" s="489"/>
      <c r="Y343" s="489"/>
      <c r="Z343" s="489"/>
      <c r="AA343" s="489"/>
      <c r="AB343" s="489"/>
      <c r="AC343" s="489">
        <v>0</v>
      </c>
      <c r="AD343" s="489"/>
      <c r="AE343" s="489"/>
      <c r="AF343" s="489"/>
      <c r="AG343" s="489"/>
    </row>
    <row r="344" spans="2:34" ht="14.25" customHeight="1" thickTop="1">
      <c r="E344" s="485" t="s">
        <v>821</v>
      </c>
      <c r="F344" s="485"/>
      <c r="G344" s="485"/>
      <c r="H344" s="485"/>
      <c r="I344" s="485"/>
      <c r="J344" s="485"/>
      <c r="K344" s="485"/>
      <c r="L344" s="485"/>
      <c r="M344" s="485"/>
      <c r="N344" s="369">
        <v>17036313.140000001</v>
      </c>
      <c r="O344" s="369">
        <v>3154630.89</v>
      </c>
      <c r="P344" s="369">
        <v>20190944.030000001</v>
      </c>
      <c r="Q344" s="369">
        <v>20190944.030000001</v>
      </c>
      <c r="R344" s="486">
        <v>20190944.030000001</v>
      </c>
      <c r="S344" s="486"/>
      <c r="T344" s="486">
        <v>20190944.030000001</v>
      </c>
      <c r="U344" s="486"/>
      <c r="W344" s="486">
        <v>20190944.030000001</v>
      </c>
      <c r="X344" s="486"/>
      <c r="Y344" s="486"/>
      <c r="Z344" s="486"/>
      <c r="AA344" s="486"/>
      <c r="AB344" s="486"/>
      <c r="AC344" s="486">
        <v>0</v>
      </c>
      <c r="AD344" s="486"/>
      <c r="AE344" s="486"/>
      <c r="AF344" s="486"/>
      <c r="AG344" s="486"/>
    </row>
    <row r="345" spans="2:34" ht="7.15" customHeight="1"/>
    <row r="346" spans="2:34" ht="21.4" customHeight="1">
      <c r="F346" s="487" t="s">
        <v>822</v>
      </c>
      <c r="G346" s="487"/>
      <c r="H346" s="487"/>
      <c r="I346" s="487" t="s">
        <v>823</v>
      </c>
      <c r="J346" s="487"/>
      <c r="K346" s="487"/>
      <c r="L346" s="487"/>
      <c r="M346" s="487"/>
      <c r="N346" s="487"/>
      <c r="O346" s="487"/>
      <c r="P346" s="487"/>
      <c r="Q346" s="487"/>
      <c r="R346" s="487"/>
      <c r="S346" s="487"/>
      <c r="T346" s="487"/>
      <c r="U346" s="487"/>
      <c r="V346" s="487"/>
      <c r="W346" s="487"/>
      <c r="X346" s="487"/>
      <c r="Y346" s="487"/>
      <c r="Z346" s="487"/>
      <c r="AA346" s="487"/>
      <c r="AB346" s="487"/>
      <c r="AC346" s="487"/>
      <c r="AD346" s="487"/>
    </row>
    <row r="347" spans="2:34" ht="14.25" customHeight="1">
      <c r="B347" s="492" t="s">
        <v>1</v>
      </c>
      <c r="C347" s="492"/>
      <c r="D347" s="492"/>
      <c r="E347" s="471" t="s">
        <v>2</v>
      </c>
      <c r="F347" s="471"/>
      <c r="G347" s="471"/>
      <c r="H347" s="471"/>
      <c r="I347" s="471"/>
      <c r="J347" s="471"/>
      <c r="K347" s="471"/>
      <c r="L347" s="471"/>
      <c r="M347" s="471"/>
      <c r="N347" s="363">
        <v>0</v>
      </c>
      <c r="O347" s="363">
        <v>78381.3</v>
      </c>
      <c r="P347" s="363">
        <v>78381.3</v>
      </c>
      <c r="Q347" s="364">
        <v>78381.3</v>
      </c>
      <c r="R347" s="493">
        <v>78381.3</v>
      </c>
      <c r="S347" s="493"/>
      <c r="T347" s="493">
        <v>78381.3</v>
      </c>
      <c r="U347" s="493"/>
      <c r="W347" s="493">
        <v>78381.3</v>
      </c>
      <c r="X347" s="493"/>
      <c r="Y347" s="493"/>
      <c r="Z347" s="493"/>
      <c r="AA347" s="493"/>
      <c r="AB347" s="493"/>
      <c r="AC347" s="493">
        <v>0</v>
      </c>
      <c r="AD347" s="493"/>
      <c r="AE347" s="493"/>
      <c r="AF347" s="493"/>
      <c r="AG347" s="493"/>
    </row>
    <row r="348" spans="2:34" ht="14.25" customHeight="1">
      <c r="B348" s="490" t="s">
        <v>21</v>
      </c>
      <c r="C348" s="490"/>
      <c r="D348" s="490"/>
      <c r="E348" s="490" t="s">
        <v>22</v>
      </c>
      <c r="F348" s="490"/>
      <c r="G348" s="490"/>
      <c r="H348" s="490"/>
      <c r="I348" s="490"/>
      <c r="J348" s="490"/>
      <c r="K348" s="490"/>
      <c r="L348" s="490"/>
      <c r="M348" s="490"/>
      <c r="N348" s="364">
        <v>0</v>
      </c>
      <c r="O348" s="364">
        <v>78381.3</v>
      </c>
      <c r="P348" s="364">
        <v>78381.3</v>
      </c>
      <c r="Q348" s="364">
        <v>78381.3</v>
      </c>
      <c r="R348" s="491">
        <v>78381.3</v>
      </c>
      <c r="S348" s="491"/>
      <c r="T348" s="491">
        <v>78381.3</v>
      </c>
      <c r="U348" s="491"/>
      <c r="W348" s="491">
        <v>78381.3</v>
      </c>
      <c r="X348" s="491"/>
      <c r="Y348" s="491"/>
      <c r="Z348" s="491"/>
      <c r="AA348" s="491"/>
      <c r="AB348" s="491"/>
      <c r="AC348" s="491">
        <v>0</v>
      </c>
      <c r="AD348" s="491"/>
      <c r="AE348" s="491"/>
      <c r="AF348" s="491"/>
      <c r="AG348" s="491"/>
    </row>
    <row r="349" spans="2:34" ht="14.25" customHeight="1">
      <c r="B349" s="488" t="s">
        <v>23</v>
      </c>
      <c r="C349" s="488"/>
      <c r="D349" s="488"/>
      <c r="E349" s="488" t="s">
        <v>634</v>
      </c>
      <c r="F349" s="488"/>
      <c r="G349" s="488"/>
      <c r="H349" s="488"/>
      <c r="I349" s="488"/>
      <c r="J349" s="488"/>
      <c r="K349" s="488"/>
      <c r="L349" s="488"/>
      <c r="M349" s="488"/>
      <c r="N349" s="365">
        <v>0</v>
      </c>
      <c r="O349" s="365">
        <v>78381.3</v>
      </c>
      <c r="P349" s="365">
        <v>78381.3</v>
      </c>
      <c r="Q349" s="365">
        <v>78381.3</v>
      </c>
      <c r="R349" s="489">
        <v>78381.3</v>
      </c>
      <c r="S349" s="489"/>
      <c r="T349" s="489">
        <v>78381.3</v>
      </c>
      <c r="U349" s="489"/>
      <c r="W349" s="489">
        <v>78381.3</v>
      </c>
      <c r="X349" s="489"/>
      <c r="Y349" s="489"/>
      <c r="Z349" s="489"/>
      <c r="AA349" s="489"/>
      <c r="AB349" s="489"/>
      <c r="AC349" s="489">
        <v>0</v>
      </c>
      <c r="AD349" s="489"/>
      <c r="AE349" s="489"/>
      <c r="AF349" s="489"/>
      <c r="AG349" s="489"/>
    </row>
    <row r="350" spans="2:34" ht="11.65" customHeight="1"/>
    <row r="351" spans="2:34" ht="14.1" customHeight="1">
      <c r="AC351" s="464" t="s">
        <v>824</v>
      </c>
      <c r="AD351" s="464"/>
      <c r="AE351" s="464"/>
      <c r="AF351" s="464"/>
      <c r="AG351" s="464"/>
      <c r="AH351" s="464"/>
    </row>
    <row r="352" spans="2:34" ht="7.15" customHeight="1">
      <c r="D352" s="482" t="s">
        <v>511</v>
      </c>
      <c r="E352" s="482"/>
      <c r="F352" s="482"/>
      <c r="G352" s="482"/>
      <c r="H352" s="482"/>
      <c r="I352" s="482"/>
      <c r="J352" s="482"/>
      <c r="K352" s="482"/>
      <c r="L352" s="482"/>
      <c r="M352" s="482"/>
      <c r="N352" s="482"/>
      <c r="O352" s="482"/>
      <c r="P352" s="482"/>
      <c r="Q352" s="482"/>
      <c r="R352" s="482"/>
      <c r="S352" s="482"/>
      <c r="T352" s="482"/>
      <c r="U352" s="482"/>
      <c r="V352" s="482"/>
      <c r="W352" s="482"/>
      <c r="X352" s="482"/>
      <c r="Y352" s="482"/>
      <c r="Z352" s="482"/>
      <c r="AA352" s="482"/>
      <c r="AB352" s="482"/>
    </row>
    <row r="353" spans="1:33" ht="9.6" customHeight="1">
      <c r="A353" s="483"/>
      <c r="B353" s="483"/>
      <c r="C353" s="483"/>
      <c r="D353" s="483"/>
      <c r="E353" s="483"/>
      <c r="F353" s="483"/>
      <c r="G353" s="483"/>
      <c r="H353" s="483"/>
      <c r="I353" s="483"/>
      <c r="J353" s="483"/>
      <c r="K353" s="482"/>
      <c r="L353" s="482"/>
      <c r="M353" s="482"/>
      <c r="N353" s="482"/>
      <c r="O353" s="482"/>
      <c r="P353" s="482"/>
      <c r="Q353" s="482"/>
      <c r="R353" s="482"/>
      <c r="S353" s="482"/>
      <c r="T353" s="482"/>
      <c r="U353" s="482"/>
      <c r="V353" s="482"/>
      <c r="W353" s="482"/>
      <c r="X353" s="482"/>
      <c r="Y353" s="482"/>
      <c r="Z353" s="482"/>
      <c r="AA353" s="482"/>
      <c r="AB353" s="482"/>
    </row>
    <row r="354" spans="1:33" ht="13.35" customHeight="1">
      <c r="A354" s="483"/>
      <c r="B354" s="483"/>
      <c r="C354" s="483"/>
      <c r="D354" s="483"/>
      <c r="E354" s="483"/>
      <c r="F354" s="483"/>
      <c r="G354" s="483"/>
      <c r="H354" s="483"/>
      <c r="I354" s="483"/>
      <c r="J354" s="483"/>
      <c r="K354" s="484" t="s">
        <v>615</v>
      </c>
      <c r="L354" s="484"/>
      <c r="M354" s="484"/>
      <c r="N354" s="484"/>
      <c r="O354" s="484"/>
      <c r="P354" s="484"/>
      <c r="Q354" s="484"/>
      <c r="R354" s="484"/>
      <c r="S354" s="484"/>
      <c r="T354" s="484"/>
      <c r="U354" s="484"/>
      <c r="V354" s="484"/>
      <c r="W354" s="484"/>
      <c r="X354" s="484"/>
      <c r="Y354" s="484"/>
    </row>
    <row r="355" spans="1:33" ht="5.25" customHeight="1">
      <c r="A355" s="483"/>
      <c r="B355" s="483"/>
      <c r="C355" s="483"/>
      <c r="D355" s="483"/>
      <c r="E355" s="483"/>
      <c r="F355" s="483"/>
      <c r="G355" s="483"/>
      <c r="H355" s="483"/>
      <c r="I355" s="483"/>
      <c r="J355" s="483"/>
      <c r="K355" s="477" t="s">
        <v>811</v>
      </c>
      <c r="L355" s="477"/>
      <c r="M355" s="477"/>
      <c r="N355" s="477"/>
      <c r="O355" s="477"/>
      <c r="P355" s="477"/>
      <c r="Q355" s="477"/>
      <c r="R355" s="477"/>
      <c r="S355" s="477"/>
      <c r="T355" s="477"/>
      <c r="U355" s="477"/>
      <c r="V355" s="477"/>
      <c r="W355" s="477"/>
      <c r="X355" s="477"/>
    </row>
    <row r="356" spans="1:33" ht="8.1" customHeight="1">
      <c r="C356" s="476" t="s">
        <v>617</v>
      </c>
      <c r="D356" s="476"/>
      <c r="E356" s="476"/>
      <c r="F356" s="476"/>
      <c r="G356" s="476"/>
      <c r="H356" s="476"/>
      <c r="I356" s="476"/>
      <c r="J356" s="476"/>
      <c r="K356" s="476"/>
      <c r="L356" s="477"/>
      <c r="M356" s="477"/>
      <c r="N356" s="477"/>
      <c r="O356" s="477"/>
      <c r="P356" s="477"/>
      <c r="Q356" s="477"/>
      <c r="R356" s="477"/>
      <c r="S356" s="477"/>
      <c r="T356" s="477"/>
      <c r="U356" s="478" t="s">
        <v>618</v>
      </c>
      <c r="V356" s="478"/>
      <c r="W356" s="478"/>
      <c r="X356" s="478"/>
      <c r="Y356" s="478"/>
      <c r="Z356" s="478"/>
      <c r="AA356" s="479" t="s">
        <v>619</v>
      </c>
      <c r="AB356" s="479"/>
      <c r="AC356" s="479"/>
      <c r="AD356" s="479"/>
      <c r="AE356" s="479"/>
    </row>
    <row r="357" spans="1:33" ht="6" customHeight="1">
      <c r="C357" s="476"/>
      <c r="D357" s="476"/>
      <c r="E357" s="476"/>
      <c r="F357" s="476"/>
      <c r="G357" s="476"/>
      <c r="H357" s="476"/>
      <c r="I357" s="476"/>
      <c r="J357" s="476"/>
      <c r="K357" s="476"/>
      <c r="L357" s="480"/>
      <c r="M357" s="480"/>
      <c r="N357" s="480"/>
      <c r="O357" s="480"/>
      <c r="P357" s="480"/>
      <c r="Q357" s="480"/>
      <c r="R357" s="480"/>
      <c r="S357" s="480"/>
      <c r="T357" s="480"/>
      <c r="U357" s="478"/>
      <c r="V357" s="478"/>
      <c r="W357" s="478"/>
      <c r="X357" s="478"/>
      <c r="Y357" s="478"/>
      <c r="Z357" s="478"/>
      <c r="AA357" s="479"/>
      <c r="AB357" s="479"/>
      <c r="AC357" s="479"/>
      <c r="AD357" s="479"/>
      <c r="AE357" s="479"/>
    </row>
    <row r="358" spans="1:33" ht="7.35" customHeight="1">
      <c r="C358" s="476" t="s">
        <v>812</v>
      </c>
      <c r="D358" s="476"/>
      <c r="E358" s="476"/>
      <c r="F358" s="476"/>
      <c r="G358" s="476"/>
      <c r="H358" s="481"/>
      <c r="I358" s="481"/>
      <c r="J358" s="481"/>
      <c r="K358" s="481"/>
      <c r="L358" s="481"/>
      <c r="M358" s="481"/>
      <c r="N358" s="481"/>
      <c r="O358" s="481"/>
      <c r="P358" s="481"/>
      <c r="Q358" s="481"/>
      <c r="R358" s="481"/>
      <c r="S358" s="481"/>
      <c r="T358" s="481"/>
      <c r="U358" s="481"/>
      <c r="V358" s="481"/>
      <c r="W358" s="481"/>
      <c r="X358" s="481"/>
      <c r="Y358" s="478"/>
      <c r="Z358" s="478"/>
      <c r="AA358" s="478" t="s">
        <v>813</v>
      </c>
      <c r="AB358" s="478"/>
      <c r="AC358" s="478"/>
    </row>
    <row r="359" spans="1:33" ht="6.75" customHeight="1">
      <c r="H359" s="481"/>
      <c r="I359" s="481"/>
      <c r="J359" s="481"/>
      <c r="K359" s="481"/>
      <c r="L359" s="481"/>
      <c r="M359" s="481"/>
      <c r="N359" s="481"/>
      <c r="O359" s="481"/>
      <c r="P359" s="481"/>
      <c r="Q359" s="481"/>
      <c r="R359" s="481"/>
      <c r="S359" s="481"/>
      <c r="T359" s="481"/>
      <c r="U359" s="481"/>
      <c r="V359" s="481"/>
      <c r="W359" s="481"/>
      <c r="X359" s="481"/>
      <c r="Y359" s="478"/>
      <c r="Z359" s="478"/>
      <c r="AA359" s="478"/>
      <c r="AB359" s="478"/>
      <c r="AC359" s="478"/>
    </row>
    <row r="360" spans="1:33" ht="29.45" customHeight="1">
      <c r="A360" s="474" t="s">
        <v>496</v>
      </c>
      <c r="B360" s="474"/>
      <c r="C360" s="474"/>
      <c r="D360" s="474"/>
      <c r="E360" s="474"/>
      <c r="F360" s="474"/>
      <c r="G360" s="474"/>
      <c r="H360" s="474"/>
      <c r="I360" s="474"/>
      <c r="J360" s="474"/>
      <c r="K360" s="474"/>
      <c r="L360" s="474"/>
      <c r="N360" s="354" t="s">
        <v>814</v>
      </c>
      <c r="O360" s="355" t="s">
        <v>815</v>
      </c>
      <c r="P360" s="354" t="s">
        <v>624</v>
      </c>
      <c r="Q360" s="475" t="s">
        <v>625</v>
      </c>
      <c r="R360" s="475"/>
      <c r="S360" s="354" t="s">
        <v>626</v>
      </c>
      <c r="T360" s="475" t="s">
        <v>627</v>
      </c>
      <c r="U360" s="475"/>
      <c r="V360" s="475" t="s">
        <v>816</v>
      </c>
      <c r="W360" s="475"/>
      <c r="X360" s="475"/>
      <c r="Y360" s="475"/>
      <c r="Z360" s="475"/>
      <c r="AA360" s="475"/>
      <c r="AB360" s="475" t="s">
        <v>516</v>
      </c>
      <c r="AC360" s="475"/>
      <c r="AD360" s="475"/>
      <c r="AE360" s="475"/>
      <c r="AF360" s="475"/>
    </row>
    <row r="361" spans="1:33" ht="9" customHeight="1"/>
    <row r="362" spans="1:33" ht="11.25" customHeight="1">
      <c r="B362" s="488" t="s">
        <v>25</v>
      </c>
      <c r="C362" s="488"/>
      <c r="D362" s="488"/>
      <c r="E362" s="488" t="s">
        <v>635</v>
      </c>
      <c r="F362" s="488"/>
      <c r="G362" s="488"/>
      <c r="H362" s="488"/>
      <c r="I362" s="488"/>
      <c r="J362" s="488"/>
      <c r="K362" s="488"/>
      <c r="L362" s="488"/>
      <c r="M362" s="488"/>
      <c r="N362" s="365">
        <v>0</v>
      </c>
      <c r="O362" s="365">
        <v>78381.3</v>
      </c>
      <c r="P362" s="365">
        <v>78381.3</v>
      </c>
      <c r="Q362" s="365">
        <v>78381.3</v>
      </c>
      <c r="R362" s="489">
        <v>78381.3</v>
      </c>
      <c r="S362" s="489"/>
      <c r="T362" s="489">
        <v>78381.3</v>
      </c>
      <c r="U362" s="489"/>
      <c r="W362" s="489">
        <v>78381.3</v>
      </c>
      <c r="X362" s="489"/>
      <c r="Y362" s="489"/>
      <c r="Z362" s="489"/>
      <c r="AA362" s="489"/>
      <c r="AB362" s="489"/>
      <c r="AC362" s="489">
        <v>0</v>
      </c>
      <c r="AD362" s="489"/>
      <c r="AE362" s="489"/>
      <c r="AF362" s="489"/>
      <c r="AG362" s="489"/>
    </row>
    <row r="363" spans="1:33" ht="14.25" customHeight="1">
      <c r="B363" s="492" t="s">
        <v>33</v>
      </c>
      <c r="C363" s="492"/>
      <c r="D363" s="492"/>
      <c r="E363" s="471" t="s">
        <v>34</v>
      </c>
      <c r="F363" s="471"/>
      <c r="G363" s="471"/>
      <c r="H363" s="471"/>
      <c r="I363" s="471"/>
      <c r="J363" s="471"/>
      <c r="K363" s="471"/>
      <c r="L363" s="471"/>
      <c r="M363" s="471"/>
      <c r="N363" s="363">
        <v>78945.66</v>
      </c>
      <c r="O363" s="363">
        <v>341206.52</v>
      </c>
      <c r="P363" s="363">
        <v>420152.18</v>
      </c>
      <c r="Q363" s="364">
        <v>420152.18</v>
      </c>
      <c r="R363" s="493">
        <v>420152.18</v>
      </c>
      <c r="S363" s="493"/>
      <c r="T363" s="493">
        <v>420152.18</v>
      </c>
      <c r="U363" s="493"/>
      <c r="W363" s="493">
        <v>420152.18</v>
      </c>
      <c r="X363" s="493"/>
      <c r="Y363" s="493"/>
      <c r="Z363" s="493"/>
      <c r="AA363" s="493"/>
      <c r="AB363" s="493"/>
      <c r="AC363" s="493">
        <v>0</v>
      </c>
      <c r="AD363" s="493"/>
      <c r="AE363" s="493"/>
      <c r="AF363" s="493"/>
      <c r="AG363" s="493"/>
    </row>
    <row r="364" spans="1:33" ht="14.25" customHeight="1">
      <c r="B364" s="490" t="s">
        <v>35</v>
      </c>
      <c r="C364" s="490"/>
      <c r="D364" s="490"/>
      <c r="E364" s="490" t="s">
        <v>36</v>
      </c>
      <c r="F364" s="490"/>
      <c r="G364" s="490"/>
      <c r="H364" s="490"/>
      <c r="I364" s="490"/>
      <c r="J364" s="490"/>
      <c r="K364" s="490"/>
      <c r="L364" s="490"/>
      <c r="M364" s="490"/>
      <c r="N364" s="364">
        <v>14079</v>
      </c>
      <c r="O364" s="364">
        <v>151428.32</v>
      </c>
      <c r="P364" s="364">
        <v>165507.32</v>
      </c>
      <c r="Q364" s="364">
        <v>165507.32</v>
      </c>
      <c r="R364" s="491">
        <v>165507.32</v>
      </c>
      <c r="S364" s="491"/>
      <c r="T364" s="491">
        <v>165507.32</v>
      </c>
      <c r="U364" s="491"/>
      <c r="W364" s="491">
        <v>165507.32</v>
      </c>
      <c r="X364" s="491"/>
      <c r="Y364" s="491"/>
      <c r="Z364" s="491"/>
      <c r="AA364" s="491"/>
      <c r="AB364" s="491"/>
      <c r="AC364" s="491">
        <v>0</v>
      </c>
      <c r="AD364" s="491"/>
      <c r="AE364" s="491"/>
      <c r="AF364" s="491"/>
      <c r="AG364" s="491"/>
    </row>
    <row r="365" spans="1:33" ht="14.25" customHeight="1">
      <c r="B365" s="488" t="s">
        <v>37</v>
      </c>
      <c r="C365" s="488"/>
      <c r="D365" s="488"/>
      <c r="E365" s="488" t="s">
        <v>653</v>
      </c>
      <c r="F365" s="488"/>
      <c r="G365" s="488"/>
      <c r="H365" s="488"/>
      <c r="I365" s="488"/>
      <c r="J365" s="488"/>
      <c r="K365" s="488"/>
      <c r="L365" s="488"/>
      <c r="M365" s="488"/>
      <c r="N365" s="365">
        <v>14079</v>
      </c>
      <c r="O365" s="365">
        <v>52960.86</v>
      </c>
      <c r="P365" s="365">
        <v>67039.86</v>
      </c>
      <c r="Q365" s="365">
        <v>67039.86</v>
      </c>
      <c r="R365" s="489">
        <v>67039.86</v>
      </c>
      <c r="S365" s="489"/>
      <c r="T365" s="489">
        <v>67039.86</v>
      </c>
      <c r="U365" s="489"/>
      <c r="W365" s="489">
        <v>67039.86</v>
      </c>
      <c r="X365" s="489"/>
      <c r="Y365" s="489"/>
      <c r="Z365" s="489"/>
      <c r="AA365" s="489"/>
      <c r="AB365" s="489"/>
      <c r="AC365" s="489">
        <v>0</v>
      </c>
      <c r="AD365" s="489"/>
      <c r="AE365" s="489"/>
      <c r="AF365" s="489"/>
      <c r="AG365" s="489"/>
    </row>
    <row r="366" spans="1:33" ht="14.25" customHeight="1">
      <c r="B366" s="488" t="s">
        <v>41</v>
      </c>
      <c r="C366" s="488"/>
      <c r="D366" s="488"/>
      <c r="E366" s="488" t="s">
        <v>655</v>
      </c>
      <c r="F366" s="488"/>
      <c r="G366" s="488"/>
      <c r="H366" s="488"/>
      <c r="I366" s="488"/>
      <c r="J366" s="488"/>
      <c r="K366" s="488"/>
      <c r="L366" s="488"/>
      <c r="M366" s="488"/>
      <c r="N366" s="365">
        <v>14079</v>
      </c>
      <c r="O366" s="365">
        <v>52960.86</v>
      </c>
      <c r="P366" s="365">
        <v>67039.86</v>
      </c>
      <c r="Q366" s="365">
        <v>67039.86</v>
      </c>
      <c r="R366" s="489">
        <v>67039.86</v>
      </c>
      <c r="S366" s="489"/>
      <c r="T366" s="489">
        <v>67039.86</v>
      </c>
      <c r="U366" s="489"/>
      <c r="W366" s="489">
        <v>67039.86</v>
      </c>
      <c r="X366" s="489"/>
      <c r="Y366" s="489"/>
      <c r="Z366" s="489"/>
      <c r="AA366" s="489"/>
      <c r="AB366" s="489"/>
      <c r="AC366" s="489">
        <v>0</v>
      </c>
      <c r="AD366" s="489"/>
      <c r="AE366" s="489"/>
      <c r="AF366" s="489"/>
      <c r="AG366" s="489"/>
    </row>
    <row r="367" spans="1:33" ht="14.25" customHeight="1">
      <c r="B367" s="488" t="s">
        <v>53</v>
      </c>
      <c r="C367" s="488"/>
      <c r="D367" s="488"/>
      <c r="E367" s="488" t="s">
        <v>661</v>
      </c>
      <c r="F367" s="488"/>
      <c r="G367" s="488"/>
      <c r="H367" s="488"/>
      <c r="I367" s="488"/>
      <c r="J367" s="488"/>
      <c r="K367" s="488"/>
      <c r="L367" s="488"/>
      <c r="M367" s="488"/>
      <c r="N367" s="365">
        <v>0</v>
      </c>
      <c r="O367" s="365">
        <v>40336.86</v>
      </c>
      <c r="P367" s="365">
        <v>40336.86</v>
      </c>
      <c r="Q367" s="365">
        <v>40336.86</v>
      </c>
      <c r="R367" s="489">
        <v>40336.86</v>
      </c>
      <c r="S367" s="489"/>
      <c r="T367" s="489">
        <v>40336.86</v>
      </c>
      <c r="U367" s="489"/>
      <c r="W367" s="489">
        <v>40336.86</v>
      </c>
      <c r="X367" s="489"/>
      <c r="Y367" s="489"/>
      <c r="Z367" s="489"/>
      <c r="AA367" s="489"/>
      <c r="AB367" s="489"/>
      <c r="AC367" s="489">
        <v>0</v>
      </c>
      <c r="AD367" s="489"/>
      <c r="AE367" s="489"/>
      <c r="AF367" s="489"/>
      <c r="AG367" s="489"/>
    </row>
    <row r="368" spans="1:33" ht="14.25" customHeight="1">
      <c r="B368" s="488" t="s">
        <v>55</v>
      </c>
      <c r="C368" s="488"/>
      <c r="D368" s="488"/>
      <c r="E368" s="488" t="s">
        <v>663</v>
      </c>
      <c r="F368" s="488"/>
      <c r="G368" s="488"/>
      <c r="H368" s="488"/>
      <c r="I368" s="488"/>
      <c r="J368" s="488"/>
      <c r="K368" s="488"/>
      <c r="L368" s="488"/>
      <c r="M368" s="488"/>
      <c r="N368" s="365">
        <v>0</v>
      </c>
      <c r="O368" s="365">
        <v>40336.86</v>
      </c>
      <c r="P368" s="365">
        <v>40336.86</v>
      </c>
      <c r="Q368" s="365">
        <v>40336.86</v>
      </c>
      <c r="R368" s="489">
        <v>40336.86</v>
      </c>
      <c r="S368" s="489"/>
      <c r="T368" s="489">
        <v>40336.86</v>
      </c>
      <c r="U368" s="489"/>
      <c r="W368" s="489">
        <v>40336.86</v>
      </c>
      <c r="X368" s="489"/>
      <c r="Y368" s="489"/>
      <c r="Z368" s="489"/>
      <c r="AA368" s="489"/>
      <c r="AB368" s="489"/>
      <c r="AC368" s="489">
        <v>0</v>
      </c>
      <c r="AD368" s="489"/>
      <c r="AE368" s="489"/>
      <c r="AF368" s="489"/>
      <c r="AG368" s="489"/>
    </row>
    <row r="369" spans="2:33" ht="14.25" customHeight="1">
      <c r="B369" s="488" t="s">
        <v>61</v>
      </c>
      <c r="C369" s="488"/>
      <c r="D369" s="488"/>
      <c r="E369" s="488" t="s">
        <v>666</v>
      </c>
      <c r="F369" s="488"/>
      <c r="G369" s="488"/>
      <c r="H369" s="488"/>
      <c r="I369" s="488"/>
      <c r="J369" s="488"/>
      <c r="K369" s="488"/>
      <c r="L369" s="488"/>
      <c r="M369" s="488"/>
      <c r="N369" s="365">
        <v>0</v>
      </c>
      <c r="O369" s="365">
        <v>42407</v>
      </c>
      <c r="P369" s="365">
        <v>42407</v>
      </c>
      <c r="Q369" s="365">
        <v>42407</v>
      </c>
      <c r="R369" s="489">
        <v>42407</v>
      </c>
      <c r="S369" s="489"/>
      <c r="T369" s="489">
        <v>42407</v>
      </c>
      <c r="U369" s="489"/>
      <c r="W369" s="489">
        <v>42407</v>
      </c>
      <c r="X369" s="489"/>
      <c r="Y369" s="489"/>
      <c r="Z369" s="489"/>
      <c r="AA369" s="489"/>
      <c r="AB369" s="489"/>
      <c r="AC369" s="489">
        <v>0</v>
      </c>
      <c r="AD369" s="489"/>
      <c r="AE369" s="489"/>
      <c r="AF369" s="489"/>
      <c r="AG369" s="489"/>
    </row>
    <row r="370" spans="2:33" ht="14.25" customHeight="1">
      <c r="B370" s="488" t="s">
        <v>63</v>
      </c>
      <c r="C370" s="488"/>
      <c r="D370" s="488"/>
      <c r="E370" s="488" t="s">
        <v>667</v>
      </c>
      <c r="F370" s="488"/>
      <c r="G370" s="488"/>
      <c r="H370" s="488"/>
      <c r="I370" s="488"/>
      <c r="J370" s="488"/>
      <c r="K370" s="488"/>
      <c r="L370" s="488"/>
      <c r="M370" s="488"/>
      <c r="N370" s="365">
        <v>0</v>
      </c>
      <c r="O370" s="365">
        <v>42407</v>
      </c>
      <c r="P370" s="365">
        <v>42407</v>
      </c>
      <c r="Q370" s="365">
        <v>42407</v>
      </c>
      <c r="R370" s="489">
        <v>42407</v>
      </c>
      <c r="S370" s="489"/>
      <c r="T370" s="489">
        <v>42407</v>
      </c>
      <c r="U370" s="489"/>
      <c r="W370" s="489">
        <v>42407</v>
      </c>
      <c r="X370" s="489"/>
      <c r="Y370" s="489"/>
      <c r="Z370" s="489"/>
      <c r="AA370" s="489"/>
      <c r="AB370" s="489"/>
      <c r="AC370" s="489">
        <v>0</v>
      </c>
      <c r="AD370" s="489"/>
      <c r="AE370" s="489"/>
      <c r="AF370" s="489"/>
      <c r="AG370" s="489"/>
    </row>
    <row r="371" spans="2:33" ht="14.25" customHeight="1">
      <c r="B371" s="488" t="s">
        <v>65</v>
      </c>
      <c r="C371" s="488"/>
      <c r="D371" s="488"/>
      <c r="E371" s="488" t="s">
        <v>668</v>
      </c>
      <c r="F371" s="488"/>
      <c r="G371" s="488"/>
      <c r="H371" s="488"/>
      <c r="I371" s="488"/>
      <c r="J371" s="488"/>
      <c r="K371" s="488"/>
      <c r="L371" s="488"/>
      <c r="M371" s="488"/>
      <c r="N371" s="365">
        <v>0</v>
      </c>
      <c r="O371" s="365">
        <v>15723.6</v>
      </c>
      <c r="P371" s="365">
        <v>15723.6</v>
      </c>
      <c r="Q371" s="365">
        <v>15723.6</v>
      </c>
      <c r="R371" s="489">
        <v>15723.6</v>
      </c>
      <c r="S371" s="489"/>
      <c r="T371" s="489">
        <v>15723.6</v>
      </c>
      <c r="U371" s="489"/>
      <c r="W371" s="489">
        <v>15723.6</v>
      </c>
      <c r="X371" s="489"/>
      <c r="Y371" s="489"/>
      <c r="Z371" s="489"/>
      <c r="AA371" s="489"/>
      <c r="AB371" s="489"/>
      <c r="AC371" s="489">
        <v>0</v>
      </c>
      <c r="AD371" s="489"/>
      <c r="AE371" s="489"/>
      <c r="AF371" s="489"/>
      <c r="AG371" s="489"/>
    </row>
    <row r="372" spans="2:33" ht="14.25" customHeight="1">
      <c r="B372" s="488" t="s">
        <v>69</v>
      </c>
      <c r="C372" s="488"/>
      <c r="D372" s="488"/>
      <c r="E372" s="488" t="s">
        <v>669</v>
      </c>
      <c r="F372" s="488"/>
      <c r="G372" s="488"/>
      <c r="H372" s="488"/>
      <c r="I372" s="488"/>
      <c r="J372" s="488"/>
      <c r="K372" s="488"/>
      <c r="L372" s="488"/>
      <c r="M372" s="488"/>
      <c r="N372" s="365">
        <v>0</v>
      </c>
      <c r="O372" s="365">
        <v>15723.6</v>
      </c>
      <c r="P372" s="365">
        <v>15723.6</v>
      </c>
      <c r="Q372" s="365">
        <v>15723.6</v>
      </c>
      <c r="R372" s="489">
        <v>15723.6</v>
      </c>
      <c r="S372" s="489"/>
      <c r="T372" s="489">
        <v>15723.6</v>
      </c>
      <c r="U372" s="489"/>
      <c r="W372" s="489">
        <v>15723.6</v>
      </c>
      <c r="X372" s="489"/>
      <c r="Y372" s="489"/>
      <c r="Z372" s="489"/>
      <c r="AA372" s="489"/>
      <c r="AB372" s="489"/>
      <c r="AC372" s="489">
        <v>0</v>
      </c>
      <c r="AD372" s="489"/>
      <c r="AE372" s="489"/>
      <c r="AF372" s="489"/>
      <c r="AG372" s="489"/>
    </row>
    <row r="373" spans="2:33" ht="14.25" customHeight="1">
      <c r="B373" s="490" t="s">
        <v>81</v>
      </c>
      <c r="C373" s="490"/>
      <c r="D373" s="490"/>
      <c r="E373" s="490" t="s">
        <v>82</v>
      </c>
      <c r="F373" s="490"/>
      <c r="G373" s="490"/>
      <c r="H373" s="490"/>
      <c r="I373" s="490"/>
      <c r="J373" s="490"/>
      <c r="K373" s="490"/>
      <c r="L373" s="490"/>
      <c r="M373" s="490"/>
      <c r="N373" s="364">
        <v>0</v>
      </c>
      <c r="O373" s="364">
        <v>134891.07</v>
      </c>
      <c r="P373" s="364">
        <v>134891.07</v>
      </c>
      <c r="Q373" s="364">
        <v>134891.07</v>
      </c>
      <c r="R373" s="491">
        <v>134891.07</v>
      </c>
      <c r="S373" s="491"/>
      <c r="T373" s="491">
        <v>134891.07</v>
      </c>
      <c r="U373" s="491"/>
      <c r="W373" s="491">
        <v>134891.07</v>
      </c>
      <c r="X373" s="491"/>
      <c r="Y373" s="491"/>
      <c r="Z373" s="491"/>
      <c r="AA373" s="491"/>
      <c r="AB373" s="491"/>
      <c r="AC373" s="491">
        <v>0</v>
      </c>
      <c r="AD373" s="491"/>
      <c r="AE373" s="491"/>
      <c r="AF373" s="491"/>
      <c r="AG373" s="491"/>
    </row>
    <row r="374" spans="2:33" ht="14.25" customHeight="1">
      <c r="B374" s="488" t="s">
        <v>83</v>
      </c>
      <c r="C374" s="488"/>
      <c r="D374" s="488"/>
      <c r="E374" s="488" t="s">
        <v>672</v>
      </c>
      <c r="F374" s="488"/>
      <c r="G374" s="488"/>
      <c r="H374" s="488"/>
      <c r="I374" s="488"/>
      <c r="J374" s="488"/>
      <c r="K374" s="488"/>
      <c r="L374" s="488"/>
      <c r="M374" s="488"/>
      <c r="N374" s="365">
        <v>0</v>
      </c>
      <c r="O374" s="365">
        <v>47740.25</v>
      </c>
      <c r="P374" s="365">
        <v>47740.25</v>
      </c>
      <c r="Q374" s="365">
        <v>47740.25</v>
      </c>
      <c r="R374" s="489">
        <v>47740.25</v>
      </c>
      <c r="S374" s="489"/>
      <c r="T374" s="489">
        <v>47740.25</v>
      </c>
      <c r="U374" s="489"/>
      <c r="W374" s="489">
        <v>47740.25</v>
      </c>
      <c r="X374" s="489"/>
      <c r="Y374" s="489"/>
      <c r="Z374" s="489"/>
      <c r="AA374" s="489"/>
      <c r="AB374" s="489"/>
      <c r="AC374" s="489">
        <v>0</v>
      </c>
      <c r="AD374" s="489"/>
      <c r="AE374" s="489"/>
      <c r="AF374" s="489"/>
      <c r="AG374" s="489"/>
    </row>
    <row r="375" spans="2:33" ht="14.25" customHeight="1">
      <c r="B375" s="488" t="s">
        <v>85</v>
      </c>
      <c r="C375" s="488"/>
      <c r="D375" s="488"/>
      <c r="E375" s="488" t="s">
        <v>673</v>
      </c>
      <c r="F375" s="488"/>
      <c r="G375" s="488"/>
      <c r="H375" s="488"/>
      <c r="I375" s="488"/>
      <c r="J375" s="488"/>
      <c r="K375" s="488"/>
      <c r="L375" s="488"/>
      <c r="M375" s="488"/>
      <c r="N375" s="365">
        <v>0</v>
      </c>
      <c r="O375" s="365">
        <v>47740.25</v>
      </c>
      <c r="P375" s="365">
        <v>47740.25</v>
      </c>
      <c r="Q375" s="365">
        <v>47740.25</v>
      </c>
      <c r="R375" s="489">
        <v>47740.25</v>
      </c>
      <c r="S375" s="489"/>
      <c r="T375" s="489">
        <v>47740.25</v>
      </c>
      <c r="U375" s="489"/>
      <c r="W375" s="489">
        <v>47740.25</v>
      </c>
      <c r="X375" s="489"/>
      <c r="Y375" s="489"/>
      <c r="Z375" s="489"/>
      <c r="AA375" s="489"/>
      <c r="AB375" s="489"/>
      <c r="AC375" s="489">
        <v>0</v>
      </c>
      <c r="AD375" s="489"/>
      <c r="AE375" s="489"/>
      <c r="AF375" s="489"/>
      <c r="AG375" s="489"/>
    </row>
    <row r="376" spans="2:33" ht="14.25" customHeight="1">
      <c r="B376" s="488" t="s">
        <v>90</v>
      </c>
      <c r="C376" s="488"/>
      <c r="D376" s="488"/>
      <c r="E376" s="488" t="s">
        <v>675</v>
      </c>
      <c r="F376" s="488"/>
      <c r="G376" s="488"/>
      <c r="H376" s="488"/>
      <c r="I376" s="488"/>
      <c r="J376" s="488"/>
      <c r="K376" s="488"/>
      <c r="L376" s="488"/>
      <c r="M376" s="488"/>
      <c r="N376" s="365">
        <v>0</v>
      </c>
      <c r="O376" s="365">
        <v>18000</v>
      </c>
      <c r="P376" s="365">
        <v>18000</v>
      </c>
      <c r="Q376" s="365">
        <v>18000</v>
      </c>
      <c r="R376" s="489">
        <v>18000</v>
      </c>
      <c r="S376" s="489"/>
      <c r="T376" s="489">
        <v>18000</v>
      </c>
      <c r="U376" s="489"/>
      <c r="W376" s="489">
        <v>18000</v>
      </c>
      <c r="X376" s="489"/>
      <c r="Y376" s="489"/>
      <c r="Z376" s="489"/>
      <c r="AA376" s="489"/>
      <c r="AB376" s="489"/>
      <c r="AC376" s="489">
        <v>0</v>
      </c>
      <c r="AD376" s="489"/>
      <c r="AE376" s="489"/>
      <c r="AF376" s="489"/>
      <c r="AG376" s="489"/>
    </row>
    <row r="377" spans="2:33" ht="14.25" customHeight="1">
      <c r="B377" s="488" t="s">
        <v>92</v>
      </c>
      <c r="C377" s="488"/>
      <c r="D377" s="488"/>
      <c r="E377" s="488" t="s">
        <v>676</v>
      </c>
      <c r="F377" s="488"/>
      <c r="G377" s="488"/>
      <c r="H377" s="488"/>
      <c r="I377" s="488"/>
      <c r="J377" s="488"/>
      <c r="K377" s="488"/>
      <c r="L377" s="488"/>
      <c r="M377" s="488"/>
      <c r="N377" s="365">
        <v>0</v>
      </c>
      <c r="O377" s="365">
        <v>18000</v>
      </c>
      <c r="P377" s="365">
        <v>18000</v>
      </c>
      <c r="Q377" s="365">
        <v>18000</v>
      </c>
      <c r="R377" s="489">
        <v>18000</v>
      </c>
      <c r="S377" s="489"/>
      <c r="T377" s="489">
        <v>18000</v>
      </c>
      <c r="U377" s="489"/>
      <c r="W377" s="489">
        <v>18000</v>
      </c>
      <c r="X377" s="489"/>
      <c r="Y377" s="489"/>
      <c r="Z377" s="489"/>
      <c r="AA377" s="489"/>
      <c r="AB377" s="489"/>
      <c r="AC377" s="489">
        <v>0</v>
      </c>
      <c r="AD377" s="489"/>
      <c r="AE377" s="489"/>
      <c r="AF377" s="489"/>
      <c r="AG377" s="489"/>
    </row>
    <row r="378" spans="2:33" ht="14.25" customHeight="1">
      <c r="B378" s="488" t="s">
        <v>96</v>
      </c>
      <c r="C378" s="488"/>
      <c r="D378" s="488"/>
      <c r="E378" s="488" t="s">
        <v>677</v>
      </c>
      <c r="F378" s="488"/>
      <c r="G378" s="488"/>
      <c r="H378" s="488"/>
      <c r="I378" s="488"/>
      <c r="J378" s="488"/>
      <c r="K378" s="488"/>
      <c r="L378" s="488"/>
      <c r="M378" s="488"/>
      <c r="N378" s="365">
        <v>0</v>
      </c>
      <c r="O378" s="365">
        <v>14206</v>
      </c>
      <c r="P378" s="365">
        <v>14206</v>
      </c>
      <c r="Q378" s="365">
        <v>14206</v>
      </c>
      <c r="R378" s="489">
        <v>14206</v>
      </c>
      <c r="S378" s="489"/>
      <c r="T378" s="489">
        <v>14206</v>
      </c>
      <c r="U378" s="489"/>
      <c r="W378" s="489">
        <v>14206</v>
      </c>
      <c r="X378" s="489"/>
      <c r="Y378" s="489"/>
      <c r="Z378" s="489"/>
      <c r="AA378" s="489"/>
      <c r="AB378" s="489"/>
      <c r="AC378" s="489">
        <v>0</v>
      </c>
      <c r="AD378" s="489"/>
      <c r="AE378" s="489"/>
      <c r="AF378" s="489"/>
      <c r="AG378" s="489"/>
    </row>
    <row r="379" spans="2:33" ht="14.25" customHeight="1">
      <c r="B379" s="488" t="s">
        <v>435</v>
      </c>
      <c r="C379" s="488"/>
      <c r="D379" s="488"/>
      <c r="E379" s="488" t="s">
        <v>679</v>
      </c>
      <c r="F379" s="488"/>
      <c r="G379" s="488"/>
      <c r="H379" s="488"/>
      <c r="I379" s="488"/>
      <c r="J379" s="488"/>
      <c r="K379" s="488"/>
      <c r="L379" s="488"/>
      <c r="M379" s="488"/>
      <c r="N379" s="365">
        <v>0</v>
      </c>
      <c r="O379" s="365">
        <v>14206</v>
      </c>
      <c r="P379" s="365">
        <v>14206</v>
      </c>
      <c r="Q379" s="365">
        <v>14206</v>
      </c>
      <c r="R379" s="489">
        <v>14206</v>
      </c>
      <c r="S379" s="489"/>
      <c r="T379" s="489">
        <v>14206</v>
      </c>
      <c r="U379" s="489"/>
      <c r="W379" s="489">
        <v>14206</v>
      </c>
      <c r="X379" s="489"/>
      <c r="Y379" s="489"/>
      <c r="Z379" s="489"/>
      <c r="AA379" s="489"/>
      <c r="AB379" s="489"/>
      <c r="AC379" s="489">
        <v>0</v>
      </c>
      <c r="AD379" s="489"/>
      <c r="AE379" s="489"/>
      <c r="AF379" s="489"/>
      <c r="AG379" s="489"/>
    </row>
    <row r="380" spans="2:33" ht="14.25" customHeight="1">
      <c r="B380" s="488" t="s">
        <v>100</v>
      </c>
      <c r="C380" s="488"/>
      <c r="D380" s="488"/>
      <c r="E380" s="488" t="s">
        <v>680</v>
      </c>
      <c r="F380" s="488"/>
      <c r="G380" s="488"/>
      <c r="H380" s="488"/>
      <c r="I380" s="488"/>
      <c r="J380" s="488"/>
      <c r="K380" s="488"/>
      <c r="L380" s="488"/>
      <c r="M380" s="488"/>
      <c r="N380" s="365">
        <v>0</v>
      </c>
      <c r="O380" s="365">
        <v>11020</v>
      </c>
      <c r="P380" s="365">
        <v>11020</v>
      </c>
      <c r="Q380" s="365">
        <v>11020</v>
      </c>
      <c r="R380" s="489">
        <v>11020</v>
      </c>
      <c r="S380" s="489"/>
      <c r="T380" s="489">
        <v>11020</v>
      </c>
      <c r="U380" s="489"/>
      <c r="W380" s="489">
        <v>11020</v>
      </c>
      <c r="X380" s="489"/>
      <c r="Y380" s="489"/>
      <c r="Z380" s="489"/>
      <c r="AA380" s="489"/>
      <c r="AB380" s="489"/>
      <c r="AC380" s="489">
        <v>0</v>
      </c>
      <c r="AD380" s="489"/>
      <c r="AE380" s="489"/>
      <c r="AF380" s="489"/>
      <c r="AG380" s="489"/>
    </row>
    <row r="381" spans="2:33" ht="14.25" customHeight="1">
      <c r="B381" s="488" t="s">
        <v>104</v>
      </c>
      <c r="C381" s="488"/>
      <c r="D381" s="488"/>
      <c r="E381" s="488" t="s">
        <v>685</v>
      </c>
      <c r="F381" s="488"/>
      <c r="G381" s="488"/>
      <c r="H381" s="488"/>
      <c r="I381" s="488"/>
      <c r="J381" s="488"/>
      <c r="K381" s="488"/>
      <c r="L381" s="488"/>
      <c r="M381" s="488"/>
      <c r="N381" s="365">
        <v>0</v>
      </c>
      <c r="O381" s="365">
        <v>11020</v>
      </c>
      <c r="P381" s="365">
        <v>11020</v>
      </c>
      <c r="Q381" s="365">
        <v>11020</v>
      </c>
      <c r="R381" s="489">
        <v>11020</v>
      </c>
      <c r="S381" s="489"/>
      <c r="T381" s="489">
        <v>11020</v>
      </c>
      <c r="U381" s="489"/>
      <c r="W381" s="489">
        <v>11020</v>
      </c>
      <c r="X381" s="489"/>
      <c r="Y381" s="489"/>
      <c r="Z381" s="489"/>
      <c r="AA381" s="489"/>
      <c r="AB381" s="489"/>
      <c r="AC381" s="489">
        <v>0</v>
      </c>
      <c r="AD381" s="489"/>
      <c r="AE381" s="489"/>
      <c r="AF381" s="489"/>
      <c r="AG381" s="489"/>
    </row>
    <row r="382" spans="2:33" ht="14.25" customHeight="1">
      <c r="B382" s="488" t="s">
        <v>106</v>
      </c>
      <c r="C382" s="488"/>
      <c r="D382" s="488"/>
      <c r="E382" s="488" t="s">
        <v>686</v>
      </c>
      <c r="F382" s="488"/>
      <c r="G382" s="488"/>
      <c r="H382" s="488"/>
      <c r="I382" s="488"/>
      <c r="J382" s="488"/>
      <c r="K382" s="488"/>
      <c r="L382" s="488"/>
      <c r="M382" s="488"/>
      <c r="N382" s="365">
        <v>0</v>
      </c>
      <c r="O382" s="365">
        <v>43924.82</v>
      </c>
      <c r="P382" s="365">
        <v>43924.82</v>
      </c>
      <c r="Q382" s="365">
        <v>43924.82</v>
      </c>
      <c r="R382" s="489">
        <v>43924.82</v>
      </c>
      <c r="S382" s="489"/>
      <c r="T382" s="489">
        <v>43924.82</v>
      </c>
      <c r="U382" s="489"/>
      <c r="W382" s="489">
        <v>43924.82</v>
      </c>
      <c r="X382" s="489"/>
      <c r="Y382" s="489"/>
      <c r="Z382" s="489"/>
      <c r="AA382" s="489"/>
      <c r="AB382" s="489"/>
      <c r="AC382" s="489">
        <v>0</v>
      </c>
      <c r="AD382" s="489"/>
      <c r="AE382" s="489"/>
      <c r="AF382" s="489"/>
      <c r="AG382" s="489"/>
    </row>
    <row r="383" spans="2:33" ht="14.25" customHeight="1">
      <c r="B383" s="488" t="s">
        <v>108</v>
      </c>
      <c r="C383" s="488"/>
      <c r="D383" s="488"/>
      <c r="E383" s="488" t="s">
        <v>687</v>
      </c>
      <c r="F383" s="488"/>
      <c r="G383" s="488"/>
      <c r="H383" s="488"/>
      <c r="I383" s="488"/>
      <c r="J383" s="488"/>
      <c r="K383" s="488"/>
      <c r="L383" s="488"/>
      <c r="M383" s="488"/>
      <c r="N383" s="365">
        <v>0</v>
      </c>
      <c r="O383" s="365">
        <v>43924.82</v>
      </c>
      <c r="P383" s="365">
        <v>43924.82</v>
      </c>
      <c r="Q383" s="365">
        <v>43924.82</v>
      </c>
      <c r="R383" s="489">
        <v>43924.82</v>
      </c>
      <c r="S383" s="489"/>
      <c r="T383" s="489">
        <v>43924.82</v>
      </c>
      <c r="U383" s="489"/>
      <c r="W383" s="489">
        <v>43924.82</v>
      </c>
      <c r="X383" s="489"/>
      <c r="Y383" s="489"/>
      <c r="Z383" s="489"/>
      <c r="AA383" s="489"/>
      <c r="AB383" s="489"/>
      <c r="AC383" s="489">
        <v>0</v>
      </c>
      <c r="AD383" s="489"/>
      <c r="AE383" s="489"/>
      <c r="AF383" s="489"/>
      <c r="AG383" s="489"/>
    </row>
    <row r="384" spans="2:33" ht="14.25" customHeight="1">
      <c r="B384" s="490" t="s">
        <v>119</v>
      </c>
      <c r="C384" s="490"/>
      <c r="D384" s="490"/>
      <c r="E384" s="490" t="s">
        <v>120</v>
      </c>
      <c r="F384" s="490"/>
      <c r="G384" s="490"/>
      <c r="H384" s="490"/>
      <c r="I384" s="490"/>
      <c r="J384" s="490"/>
      <c r="K384" s="490"/>
      <c r="L384" s="490"/>
      <c r="M384" s="490"/>
      <c r="N384" s="364">
        <v>64866.66</v>
      </c>
      <c r="O384" s="364">
        <v>51636.1</v>
      </c>
      <c r="P384" s="364">
        <v>116502.76</v>
      </c>
      <c r="Q384" s="364">
        <v>116502.76</v>
      </c>
      <c r="R384" s="491">
        <v>116502.76</v>
      </c>
      <c r="S384" s="491"/>
      <c r="T384" s="491">
        <v>116502.76</v>
      </c>
      <c r="U384" s="491"/>
      <c r="W384" s="491">
        <v>116502.76</v>
      </c>
      <c r="X384" s="491"/>
      <c r="Y384" s="491"/>
      <c r="Z384" s="491"/>
      <c r="AA384" s="491"/>
      <c r="AB384" s="491"/>
      <c r="AC384" s="491">
        <v>0</v>
      </c>
      <c r="AD384" s="491"/>
      <c r="AE384" s="491"/>
      <c r="AF384" s="491"/>
      <c r="AG384" s="491"/>
    </row>
    <row r="385" spans="1:34" ht="14.25" customHeight="1">
      <c r="B385" s="488" t="s">
        <v>121</v>
      </c>
      <c r="C385" s="488"/>
      <c r="D385" s="488"/>
      <c r="E385" s="488" t="s">
        <v>696</v>
      </c>
      <c r="F385" s="488"/>
      <c r="G385" s="488"/>
      <c r="H385" s="488"/>
      <c r="I385" s="488"/>
      <c r="J385" s="488"/>
      <c r="K385" s="488"/>
      <c r="L385" s="488"/>
      <c r="M385" s="488"/>
      <c r="N385" s="365">
        <v>64866.66</v>
      </c>
      <c r="O385" s="365">
        <v>51636.1</v>
      </c>
      <c r="P385" s="365">
        <v>116502.76</v>
      </c>
      <c r="Q385" s="365">
        <v>116502.76</v>
      </c>
      <c r="R385" s="489">
        <v>116502.76</v>
      </c>
      <c r="S385" s="489"/>
      <c r="T385" s="489">
        <v>116502.76</v>
      </c>
      <c r="U385" s="489"/>
      <c r="W385" s="489">
        <v>116502.76</v>
      </c>
      <c r="X385" s="489"/>
      <c r="Y385" s="489"/>
      <c r="Z385" s="489"/>
      <c r="AA385" s="489"/>
      <c r="AB385" s="489"/>
      <c r="AC385" s="489">
        <v>0</v>
      </c>
      <c r="AD385" s="489"/>
      <c r="AE385" s="489"/>
      <c r="AF385" s="489"/>
      <c r="AG385" s="489"/>
    </row>
    <row r="386" spans="1:34" ht="14.25" customHeight="1">
      <c r="B386" s="488" t="s">
        <v>123</v>
      </c>
      <c r="C386" s="488"/>
      <c r="D386" s="488"/>
      <c r="E386" s="488" t="s">
        <v>696</v>
      </c>
      <c r="F386" s="488"/>
      <c r="G386" s="488"/>
      <c r="H386" s="488"/>
      <c r="I386" s="488"/>
      <c r="J386" s="488"/>
      <c r="K386" s="488"/>
      <c r="L386" s="488"/>
      <c r="M386" s="488"/>
      <c r="N386" s="365">
        <v>64866.66</v>
      </c>
      <c r="O386" s="365">
        <v>51636.1</v>
      </c>
      <c r="P386" s="365">
        <v>116502.76</v>
      </c>
      <c r="Q386" s="365">
        <v>116502.76</v>
      </c>
      <c r="R386" s="489">
        <v>116502.76</v>
      </c>
      <c r="S386" s="489"/>
      <c r="T386" s="489">
        <v>116502.76</v>
      </c>
      <c r="U386" s="489"/>
      <c r="W386" s="489">
        <v>116502.76</v>
      </c>
      <c r="X386" s="489"/>
      <c r="Y386" s="489"/>
      <c r="Z386" s="489"/>
      <c r="AA386" s="489"/>
      <c r="AB386" s="489"/>
      <c r="AC386" s="489">
        <v>0</v>
      </c>
      <c r="AD386" s="489"/>
      <c r="AE386" s="489"/>
      <c r="AF386" s="489"/>
      <c r="AG386" s="489"/>
    </row>
    <row r="387" spans="1:34" ht="14.25" customHeight="1">
      <c r="B387" s="490" t="s">
        <v>124</v>
      </c>
      <c r="C387" s="490"/>
      <c r="D387" s="490"/>
      <c r="E387" s="490" t="s">
        <v>125</v>
      </c>
      <c r="F387" s="490"/>
      <c r="G387" s="490"/>
      <c r="H387" s="490"/>
      <c r="I387" s="490"/>
      <c r="J387" s="490"/>
      <c r="K387" s="490"/>
      <c r="L387" s="490"/>
      <c r="M387" s="490"/>
      <c r="N387" s="364">
        <v>0</v>
      </c>
      <c r="O387" s="364">
        <v>3251.03</v>
      </c>
      <c r="P387" s="364">
        <v>3251.03</v>
      </c>
      <c r="Q387" s="364">
        <v>3251.03</v>
      </c>
      <c r="R387" s="491">
        <v>3251.03</v>
      </c>
      <c r="S387" s="491"/>
      <c r="T387" s="491">
        <v>3251.03</v>
      </c>
      <c r="U387" s="491"/>
      <c r="W387" s="491">
        <v>3251.03</v>
      </c>
      <c r="X387" s="491"/>
      <c r="Y387" s="491"/>
      <c r="Z387" s="491"/>
      <c r="AA387" s="491"/>
      <c r="AB387" s="491"/>
      <c r="AC387" s="491">
        <v>0</v>
      </c>
      <c r="AD387" s="491"/>
      <c r="AE387" s="491"/>
      <c r="AF387" s="491"/>
      <c r="AG387" s="491"/>
    </row>
    <row r="388" spans="1:34" ht="14.25" customHeight="1">
      <c r="B388" s="488" t="s">
        <v>706</v>
      </c>
      <c r="C388" s="488"/>
      <c r="D388" s="488"/>
      <c r="E388" s="488" t="s">
        <v>707</v>
      </c>
      <c r="F388" s="488"/>
      <c r="G388" s="488"/>
      <c r="H388" s="488"/>
      <c r="I388" s="488"/>
      <c r="J388" s="488"/>
      <c r="K388" s="488"/>
      <c r="L388" s="488"/>
      <c r="M388" s="488"/>
      <c r="N388" s="365">
        <v>0</v>
      </c>
      <c r="O388" s="365">
        <v>3251.03</v>
      </c>
      <c r="P388" s="365">
        <v>3251.03</v>
      </c>
      <c r="Q388" s="365">
        <v>3251.03</v>
      </c>
      <c r="R388" s="489">
        <v>3251.03</v>
      </c>
      <c r="S388" s="489"/>
      <c r="T388" s="489">
        <v>3251.03</v>
      </c>
      <c r="U388" s="489"/>
      <c r="W388" s="489">
        <v>3251.03</v>
      </c>
      <c r="X388" s="489"/>
      <c r="Y388" s="489"/>
      <c r="Z388" s="489"/>
      <c r="AA388" s="489"/>
      <c r="AB388" s="489"/>
      <c r="AC388" s="489">
        <v>0</v>
      </c>
      <c r="AD388" s="489"/>
      <c r="AE388" s="489"/>
      <c r="AF388" s="489"/>
      <c r="AG388" s="489"/>
    </row>
    <row r="389" spans="1:34" ht="14.25" customHeight="1">
      <c r="B389" s="488" t="s">
        <v>708</v>
      </c>
      <c r="C389" s="488"/>
      <c r="D389" s="488"/>
      <c r="E389" s="488" t="s">
        <v>709</v>
      </c>
      <c r="F389" s="488"/>
      <c r="G389" s="488"/>
      <c r="H389" s="488"/>
      <c r="I389" s="488"/>
      <c r="J389" s="488"/>
      <c r="K389" s="488"/>
      <c r="L389" s="488"/>
      <c r="M389" s="488"/>
      <c r="N389" s="365">
        <v>0</v>
      </c>
      <c r="O389" s="365">
        <v>3251.03</v>
      </c>
      <c r="P389" s="365">
        <v>3251.03</v>
      </c>
      <c r="Q389" s="365">
        <v>3251.03</v>
      </c>
      <c r="R389" s="489">
        <v>3251.03</v>
      </c>
      <c r="S389" s="489"/>
      <c r="T389" s="489">
        <v>3251.03</v>
      </c>
      <c r="U389" s="489"/>
      <c r="W389" s="489">
        <v>3251.03</v>
      </c>
      <c r="X389" s="489"/>
      <c r="Y389" s="489"/>
      <c r="Z389" s="489"/>
      <c r="AA389" s="489"/>
      <c r="AB389" s="489"/>
      <c r="AC389" s="489">
        <v>0</v>
      </c>
      <c r="AD389" s="489"/>
      <c r="AE389" s="489"/>
      <c r="AF389" s="489"/>
      <c r="AG389" s="489"/>
    </row>
    <row r="390" spans="1:34" ht="14.25" customHeight="1">
      <c r="B390" s="492" t="s">
        <v>161</v>
      </c>
      <c r="C390" s="492"/>
      <c r="D390" s="492"/>
      <c r="E390" s="471" t="s">
        <v>162</v>
      </c>
      <c r="F390" s="471"/>
      <c r="G390" s="471"/>
      <c r="H390" s="471"/>
      <c r="I390" s="471"/>
      <c r="J390" s="471"/>
      <c r="K390" s="471"/>
      <c r="L390" s="471"/>
      <c r="M390" s="471"/>
      <c r="N390" s="363">
        <v>644114.98</v>
      </c>
      <c r="O390" s="366">
        <v>-41975.67</v>
      </c>
      <c r="P390" s="363">
        <v>602139.31000000006</v>
      </c>
      <c r="Q390" s="364">
        <v>602139.31000000006</v>
      </c>
      <c r="R390" s="493">
        <v>602139.31000000006</v>
      </c>
      <c r="S390" s="493"/>
      <c r="T390" s="493">
        <v>602139.31000000006</v>
      </c>
      <c r="U390" s="493"/>
      <c r="W390" s="493">
        <v>602139.31000000006</v>
      </c>
      <c r="X390" s="493"/>
      <c r="Y390" s="493"/>
      <c r="Z390" s="493"/>
      <c r="AA390" s="493"/>
      <c r="AB390" s="493"/>
      <c r="AC390" s="493">
        <v>0</v>
      </c>
      <c r="AD390" s="493"/>
      <c r="AE390" s="493"/>
      <c r="AF390" s="493"/>
      <c r="AG390" s="493"/>
    </row>
    <row r="391" spans="1:34" ht="14.25" customHeight="1">
      <c r="B391" s="490" t="s">
        <v>163</v>
      </c>
      <c r="C391" s="490"/>
      <c r="D391" s="490"/>
      <c r="E391" s="490" t="s">
        <v>164</v>
      </c>
      <c r="F391" s="490"/>
      <c r="G391" s="490"/>
      <c r="H391" s="490"/>
      <c r="I391" s="490"/>
      <c r="J391" s="490"/>
      <c r="K391" s="490"/>
      <c r="L391" s="490"/>
      <c r="M391" s="490"/>
      <c r="N391" s="364">
        <v>642614.98</v>
      </c>
      <c r="O391" s="367">
        <v>-459368.9</v>
      </c>
      <c r="P391" s="364">
        <v>183246.07999999999</v>
      </c>
      <c r="Q391" s="364">
        <v>183246.07999999999</v>
      </c>
      <c r="R391" s="491">
        <v>183246.07999999999</v>
      </c>
      <c r="S391" s="491"/>
      <c r="T391" s="491">
        <v>183246.07999999999</v>
      </c>
      <c r="U391" s="491"/>
      <c r="W391" s="491">
        <v>183246.07999999999</v>
      </c>
      <c r="X391" s="491"/>
      <c r="Y391" s="491"/>
      <c r="Z391" s="491"/>
      <c r="AA391" s="491"/>
      <c r="AB391" s="491"/>
      <c r="AC391" s="491">
        <v>0</v>
      </c>
      <c r="AD391" s="491"/>
      <c r="AE391" s="491"/>
      <c r="AF391" s="491"/>
      <c r="AG391" s="491"/>
    </row>
    <row r="392" spans="1:34" ht="14.25" customHeight="1">
      <c r="B392" s="488" t="s">
        <v>165</v>
      </c>
      <c r="C392" s="488"/>
      <c r="D392" s="488"/>
      <c r="E392" s="488" t="s">
        <v>723</v>
      </c>
      <c r="F392" s="488"/>
      <c r="G392" s="488"/>
      <c r="H392" s="488"/>
      <c r="I392" s="488"/>
      <c r="J392" s="488"/>
      <c r="K392" s="488"/>
      <c r="L392" s="488"/>
      <c r="M392" s="488"/>
      <c r="N392" s="365">
        <v>631614.98</v>
      </c>
      <c r="O392" s="368">
        <v>-448368.9</v>
      </c>
      <c r="P392" s="365">
        <v>183246.07999999999</v>
      </c>
      <c r="Q392" s="365">
        <v>183246.07999999999</v>
      </c>
      <c r="R392" s="489">
        <v>183246.07999999999</v>
      </c>
      <c r="S392" s="489"/>
      <c r="T392" s="489">
        <v>183246.07999999999</v>
      </c>
      <c r="U392" s="489"/>
      <c r="W392" s="489">
        <v>183246.07999999999</v>
      </c>
      <c r="X392" s="489"/>
      <c r="Y392" s="489"/>
      <c r="Z392" s="489"/>
      <c r="AA392" s="489"/>
      <c r="AB392" s="489"/>
      <c r="AC392" s="489">
        <v>0</v>
      </c>
      <c r="AD392" s="489"/>
      <c r="AE392" s="489"/>
      <c r="AF392" s="489"/>
      <c r="AG392" s="489"/>
    </row>
    <row r="393" spans="1:34" ht="14.25" customHeight="1">
      <c r="B393" s="488" t="s">
        <v>167</v>
      </c>
      <c r="C393" s="488"/>
      <c r="D393" s="488"/>
      <c r="E393" s="488" t="s">
        <v>723</v>
      </c>
      <c r="F393" s="488"/>
      <c r="G393" s="488"/>
      <c r="H393" s="488"/>
      <c r="I393" s="488"/>
      <c r="J393" s="488"/>
      <c r="K393" s="488"/>
      <c r="L393" s="488"/>
      <c r="M393" s="488"/>
      <c r="N393" s="365">
        <v>631614.98</v>
      </c>
      <c r="O393" s="368">
        <v>-448368.9</v>
      </c>
      <c r="P393" s="365">
        <v>183246.07999999999</v>
      </c>
      <c r="Q393" s="365">
        <v>183246.07999999999</v>
      </c>
      <c r="R393" s="489">
        <v>183246.07999999999</v>
      </c>
      <c r="S393" s="489"/>
      <c r="T393" s="489">
        <v>183246.07999999999</v>
      </c>
      <c r="U393" s="489"/>
      <c r="W393" s="489">
        <v>183246.07999999999</v>
      </c>
      <c r="X393" s="489"/>
      <c r="Y393" s="489"/>
      <c r="Z393" s="489"/>
      <c r="AA393" s="489"/>
      <c r="AB393" s="489"/>
      <c r="AC393" s="489">
        <v>0</v>
      </c>
      <c r="AD393" s="489"/>
      <c r="AE393" s="489"/>
      <c r="AF393" s="489"/>
      <c r="AG393" s="489"/>
    </row>
    <row r="394" spans="1:34" ht="11.65" customHeight="1"/>
    <row r="395" spans="1:34" ht="14.1" customHeight="1">
      <c r="AC395" s="464" t="s">
        <v>825</v>
      </c>
      <c r="AD395" s="464"/>
      <c r="AE395" s="464"/>
      <c r="AF395" s="464"/>
      <c r="AG395" s="464"/>
      <c r="AH395" s="464"/>
    </row>
    <row r="396" spans="1:34" ht="7.15" customHeight="1">
      <c r="D396" s="482" t="s">
        <v>511</v>
      </c>
      <c r="E396" s="482"/>
      <c r="F396" s="482"/>
      <c r="G396" s="482"/>
      <c r="H396" s="482"/>
      <c r="I396" s="482"/>
      <c r="J396" s="482"/>
      <c r="K396" s="482"/>
      <c r="L396" s="482"/>
      <c r="M396" s="482"/>
      <c r="N396" s="482"/>
      <c r="O396" s="482"/>
      <c r="P396" s="482"/>
      <c r="Q396" s="482"/>
      <c r="R396" s="482"/>
      <c r="S396" s="482"/>
      <c r="T396" s="482"/>
      <c r="U396" s="482"/>
      <c r="V396" s="482"/>
      <c r="W396" s="482"/>
      <c r="X396" s="482"/>
      <c r="Y396" s="482"/>
      <c r="Z396" s="482"/>
      <c r="AA396" s="482"/>
      <c r="AB396" s="482"/>
    </row>
    <row r="397" spans="1:34" ht="9.6" customHeight="1">
      <c r="A397" s="483"/>
      <c r="B397" s="483"/>
      <c r="C397" s="483"/>
      <c r="D397" s="483"/>
      <c r="E397" s="483"/>
      <c r="F397" s="483"/>
      <c r="G397" s="483"/>
      <c r="H397" s="483"/>
      <c r="I397" s="483"/>
      <c r="J397" s="483"/>
      <c r="K397" s="482"/>
      <c r="L397" s="482"/>
      <c r="M397" s="482"/>
      <c r="N397" s="482"/>
      <c r="O397" s="482"/>
      <c r="P397" s="482"/>
      <c r="Q397" s="482"/>
      <c r="R397" s="482"/>
      <c r="S397" s="482"/>
      <c r="T397" s="482"/>
      <c r="U397" s="482"/>
      <c r="V397" s="482"/>
      <c r="W397" s="482"/>
      <c r="X397" s="482"/>
      <c r="Y397" s="482"/>
      <c r="Z397" s="482"/>
      <c r="AA397" s="482"/>
      <c r="AB397" s="482"/>
    </row>
    <row r="398" spans="1:34" ht="13.35" customHeight="1">
      <c r="A398" s="483"/>
      <c r="B398" s="483"/>
      <c r="C398" s="483"/>
      <c r="D398" s="483"/>
      <c r="E398" s="483"/>
      <c r="F398" s="483"/>
      <c r="G398" s="483"/>
      <c r="H398" s="483"/>
      <c r="I398" s="483"/>
      <c r="J398" s="483"/>
      <c r="K398" s="484" t="s">
        <v>615</v>
      </c>
      <c r="L398" s="484"/>
      <c r="M398" s="484"/>
      <c r="N398" s="484"/>
      <c r="O398" s="484"/>
      <c r="P398" s="484"/>
      <c r="Q398" s="484"/>
      <c r="R398" s="484"/>
      <c r="S398" s="484"/>
      <c r="T398" s="484"/>
      <c r="U398" s="484"/>
      <c r="V398" s="484"/>
      <c r="W398" s="484"/>
      <c r="X398" s="484"/>
      <c r="Y398" s="484"/>
    </row>
    <row r="399" spans="1:34" ht="5.25" customHeight="1">
      <c r="A399" s="483"/>
      <c r="B399" s="483"/>
      <c r="C399" s="483"/>
      <c r="D399" s="483"/>
      <c r="E399" s="483"/>
      <c r="F399" s="483"/>
      <c r="G399" s="483"/>
      <c r="H399" s="483"/>
      <c r="I399" s="483"/>
      <c r="J399" s="483"/>
      <c r="K399" s="477" t="s">
        <v>811</v>
      </c>
      <c r="L399" s="477"/>
      <c r="M399" s="477"/>
      <c r="N399" s="477"/>
      <c r="O399" s="477"/>
      <c r="P399" s="477"/>
      <c r="Q399" s="477"/>
      <c r="R399" s="477"/>
      <c r="S399" s="477"/>
      <c r="T399" s="477"/>
      <c r="U399" s="477"/>
      <c r="V399" s="477"/>
      <c r="W399" s="477"/>
      <c r="X399" s="477"/>
    </row>
    <row r="400" spans="1:34" ht="8.1" customHeight="1">
      <c r="C400" s="476" t="s">
        <v>617</v>
      </c>
      <c r="D400" s="476"/>
      <c r="E400" s="476"/>
      <c r="F400" s="476"/>
      <c r="G400" s="476"/>
      <c r="H400" s="476"/>
      <c r="I400" s="476"/>
      <c r="J400" s="476"/>
      <c r="K400" s="476"/>
      <c r="L400" s="477"/>
      <c r="M400" s="477"/>
      <c r="N400" s="477"/>
      <c r="O400" s="477"/>
      <c r="P400" s="477"/>
      <c r="Q400" s="477"/>
      <c r="R400" s="477"/>
      <c r="S400" s="477"/>
      <c r="T400" s="477"/>
      <c r="U400" s="478" t="s">
        <v>618</v>
      </c>
      <c r="V400" s="478"/>
      <c r="W400" s="478"/>
      <c r="X400" s="478"/>
      <c r="Y400" s="478"/>
      <c r="Z400" s="478"/>
      <c r="AA400" s="479" t="s">
        <v>619</v>
      </c>
      <c r="AB400" s="479"/>
      <c r="AC400" s="479"/>
      <c r="AD400" s="479"/>
      <c r="AE400" s="479"/>
    </row>
    <row r="401" spans="1:33" ht="6" customHeight="1">
      <c r="C401" s="476"/>
      <c r="D401" s="476"/>
      <c r="E401" s="476"/>
      <c r="F401" s="476"/>
      <c r="G401" s="476"/>
      <c r="H401" s="476"/>
      <c r="I401" s="476"/>
      <c r="J401" s="476"/>
      <c r="K401" s="476"/>
      <c r="L401" s="480"/>
      <c r="M401" s="480"/>
      <c r="N401" s="480"/>
      <c r="O401" s="480"/>
      <c r="P401" s="480"/>
      <c r="Q401" s="480"/>
      <c r="R401" s="480"/>
      <c r="S401" s="480"/>
      <c r="T401" s="480"/>
      <c r="U401" s="478"/>
      <c r="V401" s="478"/>
      <c r="W401" s="478"/>
      <c r="X401" s="478"/>
      <c r="Y401" s="478"/>
      <c r="Z401" s="478"/>
      <c r="AA401" s="479"/>
      <c r="AB401" s="479"/>
      <c r="AC401" s="479"/>
      <c r="AD401" s="479"/>
      <c r="AE401" s="479"/>
    </row>
    <row r="402" spans="1:33" ht="7.35" customHeight="1">
      <c r="C402" s="476" t="s">
        <v>812</v>
      </c>
      <c r="D402" s="476"/>
      <c r="E402" s="476"/>
      <c r="F402" s="476"/>
      <c r="G402" s="476"/>
      <c r="H402" s="481"/>
      <c r="I402" s="481"/>
      <c r="J402" s="481"/>
      <c r="K402" s="481"/>
      <c r="L402" s="481"/>
      <c r="M402" s="481"/>
      <c r="N402" s="481"/>
      <c r="O402" s="481"/>
      <c r="P402" s="481"/>
      <c r="Q402" s="481"/>
      <c r="R402" s="481"/>
      <c r="S402" s="481"/>
      <c r="T402" s="481"/>
      <c r="U402" s="481"/>
      <c r="V402" s="481"/>
      <c r="W402" s="481"/>
      <c r="X402" s="481"/>
      <c r="Y402" s="478"/>
      <c r="Z402" s="478"/>
      <c r="AA402" s="478" t="s">
        <v>813</v>
      </c>
      <c r="AB402" s="478"/>
      <c r="AC402" s="478"/>
    </row>
    <row r="403" spans="1:33" ht="6.75" customHeight="1">
      <c r="H403" s="481"/>
      <c r="I403" s="481"/>
      <c r="J403" s="481"/>
      <c r="K403" s="481"/>
      <c r="L403" s="481"/>
      <c r="M403" s="481"/>
      <c r="N403" s="481"/>
      <c r="O403" s="481"/>
      <c r="P403" s="481"/>
      <c r="Q403" s="481"/>
      <c r="R403" s="481"/>
      <c r="S403" s="481"/>
      <c r="T403" s="481"/>
      <c r="U403" s="481"/>
      <c r="V403" s="481"/>
      <c r="W403" s="481"/>
      <c r="X403" s="481"/>
      <c r="Y403" s="478"/>
      <c r="Z403" s="478"/>
      <c r="AA403" s="478"/>
      <c r="AB403" s="478"/>
      <c r="AC403" s="478"/>
    </row>
    <row r="404" spans="1:33" ht="29.45" customHeight="1">
      <c r="A404" s="474" t="s">
        <v>496</v>
      </c>
      <c r="B404" s="474"/>
      <c r="C404" s="474"/>
      <c r="D404" s="474"/>
      <c r="E404" s="474"/>
      <c r="F404" s="474"/>
      <c r="G404" s="474"/>
      <c r="H404" s="474"/>
      <c r="I404" s="474"/>
      <c r="J404" s="474"/>
      <c r="K404" s="474"/>
      <c r="L404" s="474"/>
      <c r="N404" s="354" t="s">
        <v>814</v>
      </c>
      <c r="O404" s="355" t="s">
        <v>815</v>
      </c>
      <c r="P404" s="354" t="s">
        <v>624</v>
      </c>
      <c r="Q404" s="475" t="s">
        <v>625</v>
      </c>
      <c r="R404" s="475"/>
      <c r="S404" s="354" t="s">
        <v>626</v>
      </c>
      <c r="T404" s="475" t="s">
        <v>627</v>
      </c>
      <c r="U404" s="475"/>
      <c r="V404" s="475" t="s">
        <v>816</v>
      </c>
      <c r="W404" s="475"/>
      <c r="X404" s="475"/>
      <c r="Y404" s="475"/>
      <c r="Z404" s="475"/>
      <c r="AA404" s="475"/>
      <c r="AB404" s="475" t="s">
        <v>516</v>
      </c>
      <c r="AC404" s="475"/>
      <c r="AD404" s="475"/>
      <c r="AE404" s="475"/>
      <c r="AF404" s="475"/>
    </row>
    <row r="405" spans="1:33" ht="9" customHeight="1"/>
    <row r="406" spans="1:33" ht="11.25" customHeight="1">
      <c r="B406" s="488" t="s">
        <v>174</v>
      </c>
      <c r="C406" s="488"/>
      <c r="D406" s="488"/>
      <c r="E406" s="488" t="s">
        <v>724</v>
      </c>
      <c r="F406" s="488"/>
      <c r="G406" s="488"/>
      <c r="H406" s="488"/>
      <c r="I406" s="488"/>
      <c r="J406" s="488"/>
      <c r="K406" s="488"/>
      <c r="L406" s="488"/>
      <c r="M406" s="488"/>
      <c r="N406" s="365">
        <v>11000</v>
      </c>
      <c r="O406" s="368">
        <v>-11000</v>
      </c>
      <c r="P406" s="365">
        <v>0</v>
      </c>
      <c r="Q406" s="365">
        <v>0</v>
      </c>
      <c r="R406" s="489">
        <v>0</v>
      </c>
      <c r="S406" s="489"/>
      <c r="T406" s="489">
        <v>0</v>
      </c>
      <c r="U406" s="489"/>
      <c r="W406" s="489">
        <v>0</v>
      </c>
      <c r="X406" s="489"/>
      <c r="Y406" s="489"/>
      <c r="Z406" s="489"/>
      <c r="AA406" s="489"/>
      <c r="AB406" s="489"/>
      <c r="AC406" s="489">
        <v>0</v>
      </c>
      <c r="AD406" s="489"/>
      <c r="AE406" s="489"/>
      <c r="AF406" s="489"/>
      <c r="AG406" s="489"/>
    </row>
    <row r="407" spans="1:33" ht="14.25" customHeight="1">
      <c r="B407" s="488" t="s">
        <v>176</v>
      </c>
      <c r="C407" s="488"/>
      <c r="D407" s="488"/>
      <c r="E407" s="488" t="s">
        <v>724</v>
      </c>
      <c r="F407" s="488"/>
      <c r="G407" s="488"/>
      <c r="H407" s="488"/>
      <c r="I407" s="488"/>
      <c r="J407" s="488"/>
      <c r="K407" s="488"/>
      <c r="L407" s="488"/>
      <c r="M407" s="488"/>
      <c r="N407" s="365">
        <v>11000</v>
      </c>
      <c r="O407" s="368">
        <v>-11000</v>
      </c>
      <c r="P407" s="365">
        <v>0</v>
      </c>
      <c r="Q407" s="365">
        <v>0</v>
      </c>
      <c r="R407" s="489">
        <v>0</v>
      </c>
      <c r="S407" s="489"/>
      <c r="T407" s="489">
        <v>0</v>
      </c>
      <c r="U407" s="489"/>
      <c r="W407" s="489">
        <v>0</v>
      </c>
      <c r="X407" s="489"/>
      <c r="Y407" s="489"/>
      <c r="Z407" s="489"/>
      <c r="AA407" s="489"/>
      <c r="AB407" s="489"/>
      <c r="AC407" s="489">
        <v>0</v>
      </c>
      <c r="AD407" s="489"/>
      <c r="AE407" s="489"/>
      <c r="AF407" s="489"/>
      <c r="AG407" s="489"/>
    </row>
    <row r="408" spans="1:33" ht="14.25" customHeight="1">
      <c r="B408" s="490" t="s">
        <v>180</v>
      </c>
      <c r="C408" s="490"/>
      <c r="D408" s="490"/>
      <c r="E408" s="490" t="s">
        <v>181</v>
      </c>
      <c r="F408" s="490"/>
      <c r="G408" s="490"/>
      <c r="H408" s="490"/>
      <c r="I408" s="490"/>
      <c r="J408" s="490"/>
      <c r="K408" s="490"/>
      <c r="L408" s="490"/>
      <c r="M408" s="490"/>
      <c r="N408" s="364">
        <v>0</v>
      </c>
      <c r="O408" s="364">
        <v>11113.63</v>
      </c>
      <c r="P408" s="364">
        <v>11113.63</v>
      </c>
      <c r="Q408" s="364">
        <v>11113.63</v>
      </c>
      <c r="R408" s="491">
        <v>11113.63</v>
      </c>
      <c r="S408" s="491"/>
      <c r="T408" s="491">
        <v>11113.63</v>
      </c>
      <c r="U408" s="491"/>
      <c r="W408" s="491">
        <v>11113.63</v>
      </c>
      <c r="X408" s="491"/>
      <c r="Y408" s="491"/>
      <c r="Z408" s="491"/>
      <c r="AA408" s="491"/>
      <c r="AB408" s="491"/>
      <c r="AC408" s="491">
        <v>0</v>
      </c>
      <c r="AD408" s="491"/>
      <c r="AE408" s="491"/>
      <c r="AF408" s="491"/>
      <c r="AG408" s="491"/>
    </row>
    <row r="409" spans="1:33" ht="14.25" customHeight="1">
      <c r="B409" s="488" t="s">
        <v>189</v>
      </c>
      <c r="C409" s="488"/>
      <c r="D409" s="488"/>
      <c r="E409" s="488" t="s">
        <v>730</v>
      </c>
      <c r="F409" s="488"/>
      <c r="G409" s="488"/>
      <c r="H409" s="488"/>
      <c r="I409" s="488"/>
      <c r="J409" s="488"/>
      <c r="K409" s="488"/>
      <c r="L409" s="488"/>
      <c r="M409" s="488"/>
      <c r="N409" s="365">
        <v>0</v>
      </c>
      <c r="O409" s="365">
        <v>11113.63</v>
      </c>
      <c r="P409" s="365">
        <v>11113.63</v>
      </c>
      <c r="Q409" s="365">
        <v>11113.63</v>
      </c>
      <c r="R409" s="489">
        <v>11113.63</v>
      </c>
      <c r="S409" s="489"/>
      <c r="T409" s="489">
        <v>11113.63</v>
      </c>
      <c r="U409" s="489"/>
      <c r="W409" s="489">
        <v>11113.63</v>
      </c>
      <c r="X409" s="489"/>
      <c r="Y409" s="489"/>
      <c r="Z409" s="489"/>
      <c r="AA409" s="489"/>
      <c r="AB409" s="489"/>
      <c r="AC409" s="489">
        <v>0</v>
      </c>
      <c r="AD409" s="489"/>
      <c r="AE409" s="489"/>
      <c r="AF409" s="489"/>
      <c r="AG409" s="489"/>
    </row>
    <row r="410" spans="1:33" ht="14.25" customHeight="1">
      <c r="B410" s="488" t="s">
        <v>191</v>
      </c>
      <c r="C410" s="488"/>
      <c r="D410" s="488"/>
      <c r="E410" s="488" t="s">
        <v>730</v>
      </c>
      <c r="F410" s="488"/>
      <c r="G410" s="488"/>
      <c r="H410" s="488"/>
      <c r="I410" s="488"/>
      <c r="J410" s="488"/>
      <c r="K410" s="488"/>
      <c r="L410" s="488"/>
      <c r="M410" s="488"/>
      <c r="N410" s="365">
        <v>0</v>
      </c>
      <c r="O410" s="365">
        <v>11113.63</v>
      </c>
      <c r="P410" s="365">
        <v>11113.63</v>
      </c>
      <c r="Q410" s="365">
        <v>11113.63</v>
      </c>
      <c r="R410" s="489">
        <v>11113.63</v>
      </c>
      <c r="S410" s="489"/>
      <c r="T410" s="489">
        <v>11113.63</v>
      </c>
      <c r="U410" s="489"/>
      <c r="W410" s="489">
        <v>11113.63</v>
      </c>
      <c r="X410" s="489"/>
      <c r="Y410" s="489"/>
      <c r="Z410" s="489"/>
      <c r="AA410" s="489"/>
      <c r="AB410" s="489"/>
      <c r="AC410" s="489">
        <v>0</v>
      </c>
      <c r="AD410" s="489"/>
      <c r="AE410" s="489"/>
      <c r="AF410" s="489"/>
      <c r="AG410" s="489"/>
    </row>
    <row r="411" spans="1:33" ht="14.25" customHeight="1">
      <c r="B411" s="490" t="s">
        <v>195</v>
      </c>
      <c r="C411" s="490"/>
      <c r="D411" s="490"/>
      <c r="E411" s="490" t="s">
        <v>196</v>
      </c>
      <c r="F411" s="490"/>
      <c r="G411" s="490"/>
      <c r="H411" s="490"/>
      <c r="I411" s="490"/>
      <c r="J411" s="490"/>
      <c r="K411" s="490"/>
      <c r="L411" s="490"/>
      <c r="M411" s="490"/>
      <c r="N411" s="364">
        <v>0</v>
      </c>
      <c r="O411" s="364">
        <v>200000</v>
      </c>
      <c r="P411" s="364">
        <v>200000</v>
      </c>
      <c r="Q411" s="364">
        <v>200000</v>
      </c>
      <c r="R411" s="491">
        <v>200000</v>
      </c>
      <c r="S411" s="491"/>
      <c r="T411" s="491">
        <v>200000</v>
      </c>
      <c r="U411" s="491"/>
      <c r="W411" s="491">
        <v>200000</v>
      </c>
      <c r="X411" s="491"/>
      <c r="Y411" s="491"/>
      <c r="Z411" s="491"/>
      <c r="AA411" s="491"/>
      <c r="AB411" s="491"/>
      <c r="AC411" s="491">
        <v>0</v>
      </c>
      <c r="AD411" s="491"/>
      <c r="AE411" s="491"/>
      <c r="AF411" s="491"/>
      <c r="AG411" s="491"/>
    </row>
    <row r="412" spans="1:33" ht="14.25" customHeight="1">
      <c r="B412" s="488" t="s">
        <v>213</v>
      </c>
      <c r="C412" s="488"/>
      <c r="D412" s="488"/>
      <c r="E412" s="488" t="s">
        <v>737</v>
      </c>
      <c r="F412" s="488"/>
      <c r="G412" s="488"/>
      <c r="H412" s="488"/>
      <c r="I412" s="488"/>
      <c r="J412" s="488"/>
      <c r="K412" s="488"/>
      <c r="L412" s="488"/>
      <c r="M412" s="488"/>
      <c r="N412" s="365">
        <v>0</v>
      </c>
      <c r="O412" s="365">
        <v>200000</v>
      </c>
      <c r="P412" s="365">
        <v>200000</v>
      </c>
      <c r="Q412" s="365">
        <v>200000</v>
      </c>
      <c r="R412" s="489">
        <v>200000</v>
      </c>
      <c r="S412" s="489"/>
      <c r="T412" s="489">
        <v>200000</v>
      </c>
      <c r="U412" s="489"/>
      <c r="W412" s="489">
        <v>200000</v>
      </c>
      <c r="X412" s="489"/>
      <c r="Y412" s="489"/>
      <c r="Z412" s="489"/>
      <c r="AA412" s="489"/>
      <c r="AB412" s="489"/>
      <c r="AC412" s="489">
        <v>0</v>
      </c>
      <c r="AD412" s="489"/>
      <c r="AE412" s="489"/>
      <c r="AF412" s="489"/>
      <c r="AG412" s="489"/>
    </row>
    <row r="413" spans="1:33" ht="14.25" customHeight="1">
      <c r="B413" s="488" t="s">
        <v>739</v>
      </c>
      <c r="C413" s="488"/>
      <c r="D413" s="488"/>
      <c r="E413" s="488" t="s">
        <v>740</v>
      </c>
      <c r="F413" s="488"/>
      <c r="G413" s="488"/>
      <c r="H413" s="488"/>
      <c r="I413" s="488"/>
      <c r="J413" s="488"/>
      <c r="K413" s="488"/>
      <c r="L413" s="488"/>
      <c r="M413" s="488"/>
      <c r="N413" s="365">
        <v>0</v>
      </c>
      <c r="O413" s="365">
        <v>200000</v>
      </c>
      <c r="P413" s="365">
        <v>200000</v>
      </c>
      <c r="Q413" s="365">
        <v>200000</v>
      </c>
      <c r="R413" s="489">
        <v>200000</v>
      </c>
      <c r="S413" s="489"/>
      <c r="T413" s="489">
        <v>200000</v>
      </c>
      <c r="U413" s="489"/>
      <c r="W413" s="489">
        <v>200000</v>
      </c>
      <c r="X413" s="489"/>
      <c r="Y413" s="489"/>
      <c r="Z413" s="489"/>
      <c r="AA413" s="489"/>
      <c r="AB413" s="489"/>
      <c r="AC413" s="489">
        <v>0</v>
      </c>
      <c r="AD413" s="489"/>
      <c r="AE413" s="489"/>
      <c r="AF413" s="489"/>
      <c r="AG413" s="489"/>
    </row>
    <row r="414" spans="1:33" ht="14.25" customHeight="1">
      <c r="B414" s="490" t="s">
        <v>219</v>
      </c>
      <c r="C414" s="490"/>
      <c r="D414" s="490"/>
      <c r="E414" s="490" t="s">
        <v>220</v>
      </c>
      <c r="F414" s="490"/>
      <c r="G414" s="490"/>
      <c r="H414" s="490"/>
      <c r="I414" s="490"/>
      <c r="J414" s="490"/>
      <c r="K414" s="490"/>
      <c r="L414" s="490"/>
      <c r="M414" s="490"/>
      <c r="N414" s="364">
        <v>1500</v>
      </c>
      <c r="O414" s="364">
        <v>36390.339999999997</v>
      </c>
      <c r="P414" s="364">
        <v>37890.339999999997</v>
      </c>
      <c r="Q414" s="364">
        <v>37890.339999999997</v>
      </c>
      <c r="R414" s="491">
        <v>37890.339999999997</v>
      </c>
      <c r="S414" s="491"/>
      <c r="T414" s="491">
        <v>37890.339999999997</v>
      </c>
      <c r="U414" s="491"/>
      <c r="W414" s="491">
        <v>37890.339999999997</v>
      </c>
      <c r="X414" s="491"/>
      <c r="Y414" s="491"/>
      <c r="Z414" s="491"/>
      <c r="AA414" s="491"/>
      <c r="AB414" s="491"/>
      <c r="AC414" s="491">
        <v>0</v>
      </c>
      <c r="AD414" s="491"/>
      <c r="AE414" s="491"/>
      <c r="AF414" s="491"/>
      <c r="AG414" s="491"/>
    </row>
    <row r="415" spans="1:33" ht="14.25" customHeight="1">
      <c r="B415" s="488" t="s">
        <v>221</v>
      </c>
      <c r="C415" s="488"/>
      <c r="D415" s="488"/>
      <c r="E415" s="488" t="s">
        <v>741</v>
      </c>
      <c r="F415" s="488"/>
      <c r="G415" s="488"/>
      <c r="H415" s="488"/>
      <c r="I415" s="488"/>
      <c r="J415" s="488"/>
      <c r="K415" s="488"/>
      <c r="L415" s="488"/>
      <c r="M415" s="488"/>
      <c r="N415" s="365">
        <v>1500</v>
      </c>
      <c r="O415" s="368">
        <v>-769.2</v>
      </c>
      <c r="P415" s="365">
        <v>730.8</v>
      </c>
      <c r="Q415" s="365">
        <v>730.8</v>
      </c>
      <c r="R415" s="489">
        <v>730.8</v>
      </c>
      <c r="S415" s="489"/>
      <c r="T415" s="489">
        <v>730.8</v>
      </c>
      <c r="U415" s="489"/>
      <c r="W415" s="489">
        <v>730.8</v>
      </c>
      <c r="X415" s="489"/>
      <c r="Y415" s="489"/>
      <c r="Z415" s="489"/>
      <c r="AA415" s="489"/>
      <c r="AB415" s="489"/>
      <c r="AC415" s="489">
        <v>0</v>
      </c>
      <c r="AD415" s="489"/>
      <c r="AE415" s="489"/>
      <c r="AF415" s="489"/>
      <c r="AG415" s="489"/>
    </row>
    <row r="416" spans="1:33" ht="14.25" customHeight="1">
      <c r="B416" s="488" t="s">
        <v>223</v>
      </c>
      <c r="C416" s="488"/>
      <c r="D416" s="488"/>
      <c r="E416" s="488" t="s">
        <v>742</v>
      </c>
      <c r="F416" s="488"/>
      <c r="G416" s="488"/>
      <c r="H416" s="488"/>
      <c r="I416" s="488"/>
      <c r="J416" s="488"/>
      <c r="K416" s="488"/>
      <c r="L416" s="488"/>
      <c r="M416" s="488"/>
      <c r="N416" s="365">
        <v>1500</v>
      </c>
      <c r="O416" s="368">
        <v>-769.2</v>
      </c>
      <c r="P416" s="365">
        <v>730.8</v>
      </c>
      <c r="Q416" s="365">
        <v>730.8</v>
      </c>
      <c r="R416" s="489">
        <v>730.8</v>
      </c>
      <c r="S416" s="489"/>
      <c r="T416" s="489">
        <v>730.8</v>
      </c>
      <c r="U416" s="489"/>
      <c r="W416" s="489">
        <v>730.8</v>
      </c>
      <c r="X416" s="489"/>
      <c r="Y416" s="489"/>
      <c r="Z416" s="489"/>
      <c r="AA416" s="489"/>
      <c r="AB416" s="489"/>
      <c r="AC416" s="489">
        <v>0</v>
      </c>
      <c r="AD416" s="489"/>
      <c r="AE416" s="489"/>
      <c r="AF416" s="489"/>
      <c r="AG416" s="489"/>
    </row>
    <row r="417" spans="2:33" ht="14.25" customHeight="1">
      <c r="B417" s="488" t="s">
        <v>229</v>
      </c>
      <c r="C417" s="488"/>
      <c r="D417" s="488"/>
      <c r="E417" s="488" t="s">
        <v>747</v>
      </c>
      <c r="F417" s="488"/>
      <c r="G417" s="488"/>
      <c r="H417" s="488"/>
      <c r="I417" s="488"/>
      <c r="J417" s="488"/>
      <c r="K417" s="488"/>
      <c r="L417" s="488"/>
      <c r="M417" s="488"/>
      <c r="N417" s="365">
        <v>0</v>
      </c>
      <c r="O417" s="365">
        <v>22620</v>
      </c>
      <c r="P417" s="365">
        <v>22620</v>
      </c>
      <c r="Q417" s="365">
        <v>22620</v>
      </c>
      <c r="R417" s="489">
        <v>22620</v>
      </c>
      <c r="S417" s="489"/>
      <c r="T417" s="489">
        <v>22620</v>
      </c>
      <c r="U417" s="489"/>
      <c r="W417" s="489">
        <v>22620</v>
      </c>
      <c r="X417" s="489"/>
      <c r="Y417" s="489"/>
      <c r="Z417" s="489"/>
      <c r="AA417" s="489"/>
      <c r="AB417" s="489"/>
      <c r="AC417" s="489">
        <v>0</v>
      </c>
      <c r="AD417" s="489"/>
      <c r="AE417" s="489"/>
      <c r="AF417" s="489"/>
      <c r="AG417" s="489"/>
    </row>
    <row r="418" spans="2:33" ht="14.25" customHeight="1">
      <c r="B418" s="488" t="s">
        <v>231</v>
      </c>
      <c r="C418" s="488"/>
      <c r="D418" s="488"/>
      <c r="E418" s="488" t="s">
        <v>747</v>
      </c>
      <c r="F418" s="488"/>
      <c r="G418" s="488"/>
      <c r="H418" s="488"/>
      <c r="I418" s="488"/>
      <c r="J418" s="488"/>
      <c r="K418" s="488"/>
      <c r="L418" s="488"/>
      <c r="M418" s="488"/>
      <c r="N418" s="365">
        <v>0</v>
      </c>
      <c r="O418" s="365">
        <v>22620</v>
      </c>
      <c r="P418" s="365">
        <v>22620</v>
      </c>
      <c r="Q418" s="365">
        <v>22620</v>
      </c>
      <c r="R418" s="489">
        <v>22620</v>
      </c>
      <c r="S418" s="489"/>
      <c r="T418" s="489">
        <v>22620</v>
      </c>
      <c r="U418" s="489"/>
      <c r="W418" s="489">
        <v>22620</v>
      </c>
      <c r="X418" s="489"/>
      <c r="Y418" s="489"/>
      <c r="Z418" s="489"/>
      <c r="AA418" s="489"/>
      <c r="AB418" s="489"/>
      <c r="AC418" s="489">
        <v>0</v>
      </c>
      <c r="AD418" s="489"/>
      <c r="AE418" s="489"/>
      <c r="AF418" s="489"/>
      <c r="AG418" s="489"/>
    </row>
    <row r="419" spans="2:33" ht="14.25" customHeight="1">
      <c r="B419" s="488" t="s">
        <v>232</v>
      </c>
      <c r="C419" s="488"/>
      <c r="D419" s="488"/>
      <c r="E419" s="488" t="s">
        <v>748</v>
      </c>
      <c r="F419" s="488"/>
      <c r="G419" s="488"/>
      <c r="H419" s="488"/>
      <c r="I419" s="488"/>
      <c r="J419" s="488"/>
      <c r="K419" s="488"/>
      <c r="L419" s="488"/>
      <c r="M419" s="488"/>
      <c r="N419" s="365">
        <v>0</v>
      </c>
      <c r="O419" s="365">
        <v>14539.54</v>
      </c>
      <c r="P419" s="365">
        <v>14539.54</v>
      </c>
      <c r="Q419" s="365">
        <v>14539.54</v>
      </c>
      <c r="R419" s="489">
        <v>14539.54</v>
      </c>
      <c r="S419" s="489"/>
      <c r="T419" s="489">
        <v>14539.54</v>
      </c>
      <c r="U419" s="489"/>
      <c r="W419" s="489">
        <v>14539.54</v>
      </c>
      <c r="X419" s="489"/>
      <c r="Y419" s="489"/>
      <c r="Z419" s="489"/>
      <c r="AA419" s="489"/>
      <c r="AB419" s="489"/>
      <c r="AC419" s="489">
        <v>0</v>
      </c>
      <c r="AD419" s="489"/>
      <c r="AE419" s="489"/>
      <c r="AF419" s="489"/>
      <c r="AG419" s="489"/>
    </row>
    <row r="420" spans="2:33" ht="14.25" customHeight="1">
      <c r="B420" s="488" t="s">
        <v>234</v>
      </c>
      <c r="C420" s="488"/>
      <c r="D420" s="488"/>
      <c r="E420" s="488" t="s">
        <v>748</v>
      </c>
      <c r="F420" s="488"/>
      <c r="G420" s="488"/>
      <c r="H420" s="488"/>
      <c r="I420" s="488"/>
      <c r="J420" s="488"/>
      <c r="K420" s="488"/>
      <c r="L420" s="488"/>
      <c r="M420" s="488"/>
      <c r="N420" s="365">
        <v>0</v>
      </c>
      <c r="O420" s="365">
        <v>14539.54</v>
      </c>
      <c r="P420" s="365">
        <v>14539.54</v>
      </c>
      <c r="Q420" s="365">
        <v>14539.54</v>
      </c>
      <c r="R420" s="489">
        <v>14539.54</v>
      </c>
      <c r="S420" s="489"/>
      <c r="T420" s="489">
        <v>14539.54</v>
      </c>
      <c r="U420" s="489"/>
      <c r="W420" s="489">
        <v>14539.54</v>
      </c>
      <c r="X420" s="489"/>
      <c r="Y420" s="489"/>
      <c r="Z420" s="489"/>
      <c r="AA420" s="489"/>
      <c r="AB420" s="489"/>
      <c r="AC420" s="489">
        <v>0</v>
      </c>
      <c r="AD420" s="489"/>
      <c r="AE420" s="489"/>
      <c r="AF420" s="489"/>
      <c r="AG420" s="489"/>
    </row>
    <row r="421" spans="2:33" ht="14.25" customHeight="1">
      <c r="B421" s="490" t="s">
        <v>238</v>
      </c>
      <c r="C421" s="490"/>
      <c r="D421" s="490"/>
      <c r="E421" s="490" t="s">
        <v>239</v>
      </c>
      <c r="F421" s="490"/>
      <c r="G421" s="490"/>
      <c r="H421" s="490"/>
      <c r="I421" s="490"/>
      <c r="J421" s="490"/>
      <c r="K421" s="490"/>
      <c r="L421" s="490"/>
      <c r="M421" s="490"/>
      <c r="N421" s="364">
        <v>0</v>
      </c>
      <c r="O421" s="364">
        <v>5084.57</v>
      </c>
      <c r="P421" s="364">
        <v>5084.57</v>
      </c>
      <c r="Q421" s="364">
        <v>5084.57</v>
      </c>
      <c r="R421" s="491">
        <v>5084.57</v>
      </c>
      <c r="S421" s="491"/>
      <c r="T421" s="491">
        <v>5084.57</v>
      </c>
      <c r="U421" s="491"/>
      <c r="W421" s="491">
        <v>5084.57</v>
      </c>
      <c r="X421" s="491"/>
      <c r="Y421" s="491"/>
      <c r="Z421" s="491"/>
      <c r="AA421" s="491"/>
      <c r="AB421" s="491"/>
      <c r="AC421" s="491">
        <v>0</v>
      </c>
      <c r="AD421" s="491"/>
      <c r="AE421" s="491"/>
      <c r="AF421" s="491"/>
      <c r="AG421" s="491"/>
    </row>
    <row r="422" spans="2:33" ht="14.25" customHeight="1">
      <c r="B422" s="488" t="s">
        <v>247</v>
      </c>
      <c r="C422" s="488"/>
      <c r="D422" s="488"/>
      <c r="E422" s="488" t="s">
        <v>753</v>
      </c>
      <c r="F422" s="488"/>
      <c r="G422" s="488"/>
      <c r="H422" s="488"/>
      <c r="I422" s="488"/>
      <c r="J422" s="488"/>
      <c r="K422" s="488"/>
      <c r="L422" s="488"/>
      <c r="M422" s="488"/>
      <c r="N422" s="365">
        <v>0</v>
      </c>
      <c r="O422" s="365">
        <v>2532.5700000000002</v>
      </c>
      <c r="P422" s="365">
        <v>2532.5700000000002</v>
      </c>
      <c r="Q422" s="365">
        <v>2532.5700000000002</v>
      </c>
      <c r="R422" s="489">
        <v>2532.5700000000002</v>
      </c>
      <c r="S422" s="489"/>
      <c r="T422" s="489">
        <v>2532.5700000000002</v>
      </c>
      <c r="U422" s="489"/>
      <c r="W422" s="489">
        <v>2532.5700000000002</v>
      </c>
      <c r="X422" s="489"/>
      <c r="Y422" s="489"/>
      <c r="Z422" s="489"/>
      <c r="AA422" s="489"/>
      <c r="AB422" s="489"/>
      <c r="AC422" s="489">
        <v>0</v>
      </c>
      <c r="AD422" s="489"/>
      <c r="AE422" s="489"/>
      <c r="AF422" s="489"/>
      <c r="AG422" s="489"/>
    </row>
    <row r="423" spans="2:33" ht="14.25" customHeight="1">
      <c r="B423" s="488" t="s">
        <v>249</v>
      </c>
      <c r="C423" s="488"/>
      <c r="D423" s="488"/>
      <c r="E423" s="488" t="s">
        <v>753</v>
      </c>
      <c r="F423" s="488"/>
      <c r="G423" s="488"/>
      <c r="H423" s="488"/>
      <c r="I423" s="488"/>
      <c r="J423" s="488"/>
      <c r="K423" s="488"/>
      <c r="L423" s="488"/>
      <c r="M423" s="488"/>
      <c r="N423" s="365">
        <v>0</v>
      </c>
      <c r="O423" s="365">
        <v>2532.5700000000002</v>
      </c>
      <c r="P423" s="365">
        <v>2532.5700000000002</v>
      </c>
      <c r="Q423" s="365">
        <v>2532.5700000000002</v>
      </c>
      <c r="R423" s="489">
        <v>2532.5700000000002</v>
      </c>
      <c r="S423" s="489"/>
      <c r="T423" s="489">
        <v>2532.5700000000002</v>
      </c>
      <c r="U423" s="489"/>
      <c r="W423" s="489">
        <v>2532.5700000000002</v>
      </c>
      <c r="X423" s="489"/>
      <c r="Y423" s="489"/>
      <c r="Z423" s="489"/>
      <c r="AA423" s="489"/>
      <c r="AB423" s="489"/>
      <c r="AC423" s="489">
        <v>0</v>
      </c>
      <c r="AD423" s="489"/>
      <c r="AE423" s="489"/>
      <c r="AF423" s="489"/>
      <c r="AG423" s="489"/>
    </row>
    <row r="424" spans="2:33" ht="14.25" customHeight="1">
      <c r="B424" s="488" t="s">
        <v>250</v>
      </c>
      <c r="C424" s="488"/>
      <c r="D424" s="488"/>
      <c r="E424" s="488" t="s">
        <v>754</v>
      </c>
      <c r="F424" s="488"/>
      <c r="G424" s="488"/>
      <c r="H424" s="488"/>
      <c r="I424" s="488"/>
      <c r="J424" s="488"/>
      <c r="K424" s="488"/>
      <c r="L424" s="488"/>
      <c r="M424" s="488"/>
      <c r="N424" s="365">
        <v>0</v>
      </c>
      <c r="O424" s="365">
        <v>2552</v>
      </c>
      <c r="P424" s="365">
        <v>2552</v>
      </c>
      <c r="Q424" s="365">
        <v>2552</v>
      </c>
      <c r="R424" s="489">
        <v>2552</v>
      </c>
      <c r="S424" s="489"/>
      <c r="T424" s="489">
        <v>2552</v>
      </c>
      <c r="U424" s="489"/>
      <c r="W424" s="489">
        <v>2552</v>
      </c>
      <c r="X424" s="489"/>
      <c r="Y424" s="489"/>
      <c r="Z424" s="489"/>
      <c r="AA424" s="489"/>
      <c r="AB424" s="489"/>
      <c r="AC424" s="489">
        <v>0</v>
      </c>
      <c r="AD424" s="489"/>
      <c r="AE424" s="489"/>
      <c r="AF424" s="489"/>
      <c r="AG424" s="489"/>
    </row>
    <row r="425" spans="2:33" ht="14.25" customHeight="1">
      <c r="B425" s="488" t="s">
        <v>252</v>
      </c>
      <c r="C425" s="488"/>
      <c r="D425" s="488"/>
      <c r="E425" s="488" t="s">
        <v>755</v>
      </c>
      <c r="F425" s="488"/>
      <c r="G425" s="488"/>
      <c r="H425" s="488"/>
      <c r="I425" s="488"/>
      <c r="J425" s="488"/>
      <c r="K425" s="488"/>
      <c r="L425" s="488"/>
      <c r="M425" s="488"/>
      <c r="N425" s="365">
        <v>0</v>
      </c>
      <c r="O425" s="365">
        <v>2552</v>
      </c>
      <c r="P425" s="365">
        <v>2552</v>
      </c>
      <c r="Q425" s="365">
        <v>2552</v>
      </c>
      <c r="R425" s="489">
        <v>2552</v>
      </c>
      <c r="S425" s="489"/>
      <c r="T425" s="489">
        <v>2552</v>
      </c>
      <c r="U425" s="489"/>
      <c r="W425" s="489">
        <v>2552</v>
      </c>
      <c r="X425" s="489"/>
      <c r="Y425" s="489"/>
      <c r="Z425" s="489"/>
      <c r="AA425" s="489"/>
      <c r="AB425" s="489"/>
      <c r="AC425" s="489">
        <v>0</v>
      </c>
      <c r="AD425" s="489"/>
      <c r="AE425" s="489"/>
      <c r="AF425" s="489"/>
      <c r="AG425" s="489"/>
    </row>
    <row r="426" spans="2:33" ht="14.25" customHeight="1">
      <c r="B426" s="490" t="s">
        <v>280</v>
      </c>
      <c r="C426" s="490"/>
      <c r="D426" s="490"/>
      <c r="E426" s="490" t="s">
        <v>281</v>
      </c>
      <c r="F426" s="490"/>
      <c r="G426" s="490"/>
      <c r="H426" s="490"/>
      <c r="I426" s="490"/>
      <c r="J426" s="490"/>
      <c r="K426" s="490"/>
      <c r="L426" s="490"/>
      <c r="M426" s="490"/>
      <c r="N426" s="364">
        <v>0</v>
      </c>
      <c r="O426" s="364">
        <v>164804.69</v>
      </c>
      <c r="P426" s="364">
        <v>164804.69</v>
      </c>
      <c r="Q426" s="364">
        <v>164804.69</v>
      </c>
      <c r="R426" s="491">
        <v>164804.69</v>
      </c>
      <c r="S426" s="491"/>
      <c r="T426" s="491">
        <v>164804.69</v>
      </c>
      <c r="U426" s="491"/>
      <c r="W426" s="491">
        <v>164804.69</v>
      </c>
      <c r="X426" s="491"/>
      <c r="Y426" s="491"/>
      <c r="Z426" s="491"/>
      <c r="AA426" s="491"/>
      <c r="AB426" s="491"/>
      <c r="AC426" s="491">
        <v>0</v>
      </c>
      <c r="AD426" s="491"/>
      <c r="AE426" s="491"/>
      <c r="AF426" s="491"/>
      <c r="AG426" s="491"/>
    </row>
    <row r="427" spans="2:33" ht="14.25" customHeight="1">
      <c r="B427" s="488" t="s">
        <v>282</v>
      </c>
      <c r="C427" s="488"/>
      <c r="D427" s="488"/>
      <c r="E427" s="488" t="s">
        <v>775</v>
      </c>
      <c r="F427" s="488"/>
      <c r="G427" s="488"/>
      <c r="H427" s="488"/>
      <c r="I427" s="488"/>
      <c r="J427" s="488"/>
      <c r="K427" s="488"/>
      <c r="L427" s="488"/>
      <c r="M427" s="488"/>
      <c r="N427" s="365">
        <v>0</v>
      </c>
      <c r="O427" s="365">
        <v>162882.69</v>
      </c>
      <c r="P427" s="365">
        <v>162882.69</v>
      </c>
      <c r="Q427" s="365">
        <v>162882.69</v>
      </c>
      <c r="R427" s="489">
        <v>162882.69</v>
      </c>
      <c r="S427" s="489"/>
      <c r="T427" s="489">
        <v>162882.69</v>
      </c>
      <c r="U427" s="489"/>
      <c r="W427" s="489">
        <v>162882.69</v>
      </c>
      <c r="X427" s="489"/>
      <c r="Y427" s="489"/>
      <c r="Z427" s="489"/>
      <c r="AA427" s="489"/>
      <c r="AB427" s="489"/>
      <c r="AC427" s="489">
        <v>0</v>
      </c>
      <c r="AD427" s="489"/>
      <c r="AE427" s="489"/>
      <c r="AF427" s="489"/>
      <c r="AG427" s="489"/>
    </row>
    <row r="428" spans="2:33" ht="14.25" customHeight="1">
      <c r="B428" s="488" t="s">
        <v>286</v>
      </c>
      <c r="C428" s="488"/>
      <c r="D428" s="488"/>
      <c r="E428" s="488" t="s">
        <v>776</v>
      </c>
      <c r="F428" s="488"/>
      <c r="G428" s="488"/>
      <c r="H428" s="488"/>
      <c r="I428" s="488"/>
      <c r="J428" s="488"/>
      <c r="K428" s="488"/>
      <c r="L428" s="488"/>
      <c r="M428" s="488"/>
      <c r="N428" s="365">
        <v>0</v>
      </c>
      <c r="O428" s="365">
        <v>162882.69</v>
      </c>
      <c r="P428" s="365">
        <v>162882.69</v>
      </c>
      <c r="Q428" s="365">
        <v>162882.69</v>
      </c>
      <c r="R428" s="489">
        <v>162882.69</v>
      </c>
      <c r="S428" s="489"/>
      <c r="T428" s="489">
        <v>162882.69</v>
      </c>
      <c r="U428" s="489"/>
      <c r="W428" s="489">
        <v>162882.69</v>
      </c>
      <c r="X428" s="489"/>
      <c r="Y428" s="489"/>
      <c r="Z428" s="489"/>
      <c r="AA428" s="489"/>
      <c r="AB428" s="489"/>
      <c r="AC428" s="489">
        <v>0</v>
      </c>
      <c r="AD428" s="489"/>
      <c r="AE428" s="489"/>
      <c r="AF428" s="489"/>
      <c r="AG428" s="489"/>
    </row>
    <row r="429" spans="2:33" ht="14.25" customHeight="1">
      <c r="B429" s="488" t="s">
        <v>777</v>
      </c>
      <c r="C429" s="488"/>
      <c r="D429" s="488"/>
      <c r="E429" s="488" t="s">
        <v>778</v>
      </c>
      <c r="F429" s="488"/>
      <c r="G429" s="488"/>
      <c r="H429" s="488"/>
      <c r="I429" s="488"/>
      <c r="J429" s="488"/>
      <c r="K429" s="488"/>
      <c r="L429" s="488"/>
      <c r="M429" s="488"/>
      <c r="N429" s="365">
        <v>0</v>
      </c>
      <c r="O429" s="365">
        <v>1922</v>
      </c>
      <c r="P429" s="365">
        <v>1922</v>
      </c>
      <c r="Q429" s="365">
        <v>1922</v>
      </c>
      <c r="R429" s="489">
        <v>1922</v>
      </c>
      <c r="S429" s="489"/>
      <c r="T429" s="489">
        <v>1922</v>
      </c>
      <c r="U429" s="489"/>
      <c r="W429" s="489">
        <v>1922</v>
      </c>
      <c r="X429" s="489"/>
      <c r="Y429" s="489"/>
      <c r="Z429" s="489"/>
      <c r="AA429" s="489"/>
      <c r="AB429" s="489"/>
      <c r="AC429" s="489">
        <v>0</v>
      </c>
      <c r="AD429" s="489"/>
      <c r="AE429" s="489"/>
      <c r="AF429" s="489"/>
      <c r="AG429" s="489"/>
    </row>
    <row r="430" spans="2:33" ht="14.25" customHeight="1">
      <c r="B430" s="488" t="s">
        <v>779</v>
      </c>
      <c r="C430" s="488"/>
      <c r="D430" s="488"/>
      <c r="E430" s="488" t="s">
        <v>778</v>
      </c>
      <c r="F430" s="488"/>
      <c r="G430" s="488"/>
      <c r="H430" s="488"/>
      <c r="I430" s="488"/>
      <c r="J430" s="488"/>
      <c r="K430" s="488"/>
      <c r="L430" s="488"/>
      <c r="M430" s="488"/>
      <c r="N430" s="365">
        <v>0</v>
      </c>
      <c r="O430" s="365">
        <v>1922</v>
      </c>
      <c r="P430" s="365">
        <v>1922</v>
      </c>
      <c r="Q430" s="365">
        <v>1922</v>
      </c>
      <c r="R430" s="489">
        <v>1922</v>
      </c>
      <c r="S430" s="489"/>
      <c r="T430" s="489">
        <v>1922</v>
      </c>
      <c r="U430" s="489"/>
      <c r="W430" s="489">
        <v>1922</v>
      </c>
      <c r="X430" s="489"/>
      <c r="Y430" s="489"/>
      <c r="Z430" s="489"/>
      <c r="AA430" s="489"/>
      <c r="AB430" s="489"/>
      <c r="AC430" s="489">
        <v>0</v>
      </c>
      <c r="AD430" s="489"/>
      <c r="AE430" s="489"/>
      <c r="AF430" s="489"/>
      <c r="AG430" s="489"/>
    </row>
    <row r="431" spans="2:33" ht="14.25" customHeight="1">
      <c r="B431" s="492" t="s">
        <v>305</v>
      </c>
      <c r="C431" s="492"/>
      <c r="D431" s="492"/>
      <c r="E431" s="471" t="s">
        <v>306</v>
      </c>
      <c r="F431" s="471"/>
      <c r="G431" s="471"/>
      <c r="H431" s="471"/>
      <c r="I431" s="471"/>
      <c r="J431" s="471"/>
      <c r="K431" s="471"/>
      <c r="L431" s="471"/>
      <c r="M431" s="471"/>
      <c r="N431" s="363">
        <v>0</v>
      </c>
      <c r="O431" s="363">
        <v>7500</v>
      </c>
      <c r="P431" s="363">
        <v>7500</v>
      </c>
      <c r="Q431" s="364">
        <v>7500</v>
      </c>
      <c r="R431" s="493">
        <v>7500</v>
      </c>
      <c r="S431" s="493"/>
      <c r="T431" s="493">
        <v>7500</v>
      </c>
      <c r="U431" s="493"/>
      <c r="W431" s="493">
        <v>7500</v>
      </c>
      <c r="X431" s="493"/>
      <c r="Y431" s="493"/>
      <c r="Z431" s="493"/>
      <c r="AA431" s="493"/>
      <c r="AB431" s="493"/>
      <c r="AC431" s="493">
        <v>0</v>
      </c>
      <c r="AD431" s="493"/>
      <c r="AE431" s="493"/>
      <c r="AF431" s="493"/>
      <c r="AG431" s="493"/>
    </row>
    <row r="432" spans="2:33" ht="14.25" customHeight="1">
      <c r="B432" s="490" t="s">
        <v>307</v>
      </c>
      <c r="C432" s="490"/>
      <c r="D432" s="490"/>
      <c r="E432" s="490" t="s">
        <v>308</v>
      </c>
      <c r="F432" s="490"/>
      <c r="G432" s="490"/>
      <c r="H432" s="490"/>
      <c r="I432" s="490"/>
      <c r="J432" s="490"/>
      <c r="K432" s="490"/>
      <c r="L432" s="490"/>
      <c r="M432" s="490"/>
      <c r="N432" s="364">
        <v>0</v>
      </c>
      <c r="O432" s="364">
        <v>7500</v>
      </c>
      <c r="P432" s="364">
        <v>7500</v>
      </c>
      <c r="Q432" s="364">
        <v>7500</v>
      </c>
      <c r="R432" s="491">
        <v>7500</v>
      </c>
      <c r="S432" s="491"/>
      <c r="T432" s="491">
        <v>7500</v>
      </c>
      <c r="U432" s="491"/>
      <c r="W432" s="491">
        <v>7500</v>
      </c>
      <c r="X432" s="491"/>
      <c r="Y432" s="491"/>
      <c r="Z432" s="491"/>
      <c r="AA432" s="491"/>
      <c r="AB432" s="491"/>
      <c r="AC432" s="491">
        <v>0</v>
      </c>
      <c r="AD432" s="491"/>
      <c r="AE432" s="491"/>
      <c r="AF432" s="491"/>
      <c r="AG432" s="491"/>
    </row>
    <row r="433" spans="1:34" ht="14.25" customHeight="1">
      <c r="B433" s="488" t="s">
        <v>309</v>
      </c>
      <c r="C433" s="488"/>
      <c r="D433" s="488"/>
      <c r="E433" s="488" t="s">
        <v>792</v>
      </c>
      <c r="F433" s="488"/>
      <c r="G433" s="488"/>
      <c r="H433" s="488"/>
      <c r="I433" s="488"/>
      <c r="J433" s="488"/>
      <c r="K433" s="488"/>
      <c r="L433" s="488"/>
      <c r="M433" s="488"/>
      <c r="N433" s="365">
        <v>0</v>
      </c>
      <c r="O433" s="365">
        <v>7500</v>
      </c>
      <c r="P433" s="365">
        <v>7500</v>
      </c>
      <c r="Q433" s="365">
        <v>7500</v>
      </c>
      <c r="R433" s="489">
        <v>7500</v>
      </c>
      <c r="S433" s="489"/>
      <c r="T433" s="489">
        <v>7500</v>
      </c>
      <c r="U433" s="489"/>
      <c r="W433" s="489">
        <v>7500</v>
      </c>
      <c r="X433" s="489"/>
      <c r="Y433" s="489"/>
      <c r="Z433" s="489"/>
      <c r="AA433" s="489"/>
      <c r="AB433" s="489"/>
      <c r="AC433" s="489">
        <v>0</v>
      </c>
      <c r="AD433" s="489"/>
      <c r="AE433" s="489"/>
      <c r="AF433" s="489"/>
      <c r="AG433" s="489"/>
    </row>
    <row r="434" spans="1:34" ht="14.25" customHeight="1">
      <c r="B434" s="488" t="s">
        <v>311</v>
      </c>
      <c r="C434" s="488"/>
      <c r="D434" s="488"/>
      <c r="E434" s="488" t="s">
        <v>793</v>
      </c>
      <c r="F434" s="488"/>
      <c r="G434" s="488"/>
      <c r="H434" s="488"/>
      <c r="I434" s="488"/>
      <c r="J434" s="488"/>
      <c r="K434" s="488"/>
      <c r="L434" s="488"/>
      <c r="M434" s="488"/>
      <c r="N434" s="365">
        <v>0</v>
      </c>
      <c r="O434" s="365">
        <v>7500</v>
      </c>
      <c r="P434" s="365">
        <v>7500</v>
      </c>
      <c r="Q434" s="365">
        <v>7500</v>
      </c>
      <c r="R434" s="489">
        <v>7500</v>
      </c>
      <c r="S434" s="489"/>
      <c r="T434" s="489">
        <v>7500</v>
      </c>
      <c r="U434" s="489"/>
      <c r="W434" s="489">
        <v>7500</v>
      </c>
      <c r="X434" s="489"/>
      <c r="Y434" s="489"/>
      <c r="Z434" s="489"/>
      <c r="AA434" s="489"/>
      <c r="AB434" s="489"/>
      <c r="AC434" s="489">
        <v>0</v>
      </c>
      <c r="AD434" s="489"/>
      <c r="AE434" s="489"/>
      <c r="AF434" s="489"/>
      <c r="AG434" s="489"/>
    </row>
    <row r="435" spans="1:34" ht="14.25" customHeight="1">
      <c r="B435" s="492" t="s">
        <v>337</v>
      </c>
      <c r="C435" s="492"/>
      <c r="D435" s="492"/>
      <c r="E435" s="471" t="s">
        <v>338</v>
      </c>
      <c r="F435" s="471"/>
      <c r="G435" s="471"/>
      <c r="H435" s="471"/>
      <c r="I435" s="471"/>
      <c r="J435" s="471"/>
      <c r="K435" s="471"/>
      <c r="L435" s="471"/>
      <c r="M435" s="471"/>
      <c r="N435" s="363">
        <v>0</v>
      </c>
      <c r="O435" s="363">
        <v>75000.12</v>
      </c>
      <c r="P435" s="363">
        <v>75000.12</v>
      </c>
      <c r="Q435" s="364">
        <v>75000.12</v>
      </c>
      <c r="R435" s="493">
        <v>75000.12</v>
      </c>
      <c r="S435" s="493"/>
      <c r="T435" s="493">
        <v>75000.12</v>
      </c>
      <c r="U435" s="493"/>
      <c r="W435" s="493">
        <v>75000.12</v>
      </c>
      <c r="X435" s="493"/>
      <c r="Y435" s="493"/>
      <c r="Z435" s="493"/>
      <c r="AA435" s="493"/>
      <c r="AB435" s="493"/>
      <c r="AC435" s="493">
        <v>0</v>
      </c>
      <c r="AD435" s="493"/>
      <c r="AE435" s="493"/>
      <c r="AF435" s="493"/>
      <c r="AG435" s="493"/>
    </row>
    <row r="436" spans="1:34" ht="14.25" customHeight="1">
      <c r="B436" s="490" t="s">
        <v>339</v>
      </c>
      <c r="C436" s="490"/>
      <c r="D436" s="490"/>
      <c r="E436" s="490" t="s">
        <v>340</v>
      </c>
      <c r="F436" s="490"/>
      <c r="G436" s="490"/>
      <c r="H436" s="490"/>
      <c r="I436" s="490"/>
      <c r="J436" s="490"/>
      <c r="K436" s="490"/>
      <c r="L436" s="490"/>
      <c r="M436" s="490"/>
      <c r="N436" s="364">
        <v>0</v>
      </c>
      <c r="O436" s="364">
        <v>75000.12</v>
      </c>
      <c r="P436" s="364">
        <v>75000.12</v>
      </c>
      <c r="Q436" s="364">
        <v>75000.12</v>
      </c>
      <c r="R436" s="491">
        <v>75000.12</v>
      </c>
      <c r="S436" s="491"/>
      <c r="T436" s="491">
        <v>75000.12</v>
      </c>
      <c r="U436" s="491"/>
      <c r="W436" s="491">
        <v>75000.12</v>
      </c>
      <c r="X436" s="491"/>
      <c r="Y436" s="491"/>
      <c r="Z436" s="491"/>
      <c r="AA436" s="491"/>
      <c r="AB436" s="491"/>
      <c r="AC436" s="491">
        <v>0</v>
      </c>
      <c r="AD436" s="491"/>
      <c r="AE436" s="491"/>
      <c r="AF436" s="491"/>
      <c r="AG436" s="491"/>
    </row>
    <row r="437" spans="1:34" ht="14.25" customHeight="1">
      <c r="B437" s="488" t="s">
        <v>345</v>
      </c>
      <c r="C437" s="488"/>
      <c r="D437" s="488"/>
      <c r="E437" s="488" t="s">
        <v>801</v>
      </c>
      <c r="F437" s="488"/>
      <c r="G437" s="488"/>
      <c r="H437" s="488"/>
      <c r="I437" s="488"/>
      <c r="J437" s="488"/>
      <c r="K437" s="488"/>
      <c r="L437" s="488"/>
      <c r="M437" s="488"/>
      <c r="N437" s="365">
        <v>0</v>
      </c>
      <c r="O437" s="365">
        <v>75000.12</v>
      </c>
      <c r="P437" s="365">
        <v>75000.12</v>
      </c>
      <c r="Q437" s="365">
        <v>75000.12</v>
      </c>
      <c r="R437" s="489">
        <v>75000.12</v>
      </c>
      <c r="S437" s="489"/>
      <c r="T437" s="489">
        <v>75000.12</v>
      </c>
      <c r="U437" s="489"/>
      <c r="W437" s="489">
        <v>75000.12</v>
      </c>
      <c r="X437" s="489"/>
      <c r="Y437" s="489"/>
      <c r="Z437" s="489"/>
      <c r="AA437" s="489"/>
      <c r="AB437" s="489"/>
      <c r="AC437" s="489">
        <v>0</v>
      </c>
      <c r="AD437" s="489"/>
      <c r="AE437" s="489"/>
      <c r="AF437" s="489"/>
      <c r="AG437" s="489"/>
    </row>
    <row r="438" spans="1:34" ht="11.65" customHeight="1"/>
    <row r="439" spans="1:34" ht="14.1" customHeight="1">
      <c r="AC439" s="464" t="s">
        <v>826</v>
      </c>
      <c r="AD439" s="464"/>
      <c r="AE439" s="464"/>
      <c r="AF439" s="464"/>
      <c r="AG439" s="464"/>
      <c r="AH439" s="464"/>
    </row>
    <row r="440" spans="1:34" ht="7.15" customHeight="1">
      <c r="D440" s="482" t="s">
        <v>511</v>
      </c>
      <c r="E440" s="482"/>
      <c r="F440" s="482"/>
      <c r="G440" s="482"/>
      <c r="H440" s="482"/>
      <c r="I440" s="482"/>
      <c r="J440" s="482"/>
      <c r="K440" s="482"/>
      <c r="L440" s="482"/>
      <c r="M440" s="482"/>
      <c r="N440" s="482"/>
      <c r="O440" s="482"/>
      <c r="P440" s="482"/>
      <c r="Q440" s="482"/>
      <c r="R440" s="482"/>
      <c r="S440" s="482"/>
      <c r="T440" s="482"/>
      <c r="U440" s="482"/>
      <c r="V440" s="482"/>
      <c r="W440" s="482"/>
      <c r="X440" s="482"/>
      <c r="Y440" s="482"/>
      <c r="Z440" s="482"/>
      <c r="AA440" s="482"/>
      <c r="AB440" s="482"/>
    </row>
    <row r="441" spans="1:34" ht="9.6" customHeight="1">
      <c r="A441" s="483"/>
      <c r="B441" s="483"/>
      <c r="C441" s="483"/>
      <c r="D441" s="483"/>
      <c r="E441" s="483"/>
      <c r="F441" s="483"/>
      <c r="G441" s="483"/>
      <c r="H441" s="483"/>
      <c r="I441" s="483"/>
      <c r="J441" s="483"/>
      <c r="K441" s="482"/>
      <c r="L441" s="482"/>
      <c r="M441" s="482"/>
      <c r="N441" s="482"/>
      <c r="O441" s="482"/>
      <c r="P441" s="482"/>
      <c r="Q441" s="482"/>
      <c r="R441" s="482"/>
      <c r="S441" s="482"/>
      <c r="T441" s="482"/>
      <c r="U441" s="482"/>
      <c r="V441" s="482"/>
      <c r="W441" s="482"/>
      <c r="X441" s="482"/>
      <c r="Y441" s="482"/>
      <c r="Z441" s="482"/>
      <c r="AA441" s="482"/>
      <c r="AB441" s="482"/>
    </row>
    <row r="442" spans="1:34" ht="13.35" customHeight="1">
      <c r="A442" s="483"/>
      <c r="B442" s="483"/>
      <c r="C442" s="483"/>
      <c r="D442" s="483"/>
      <c r="E442" s="483"/>
      <c r="F442" s="483"/>
      <c r="G442" s="483"/>
      <c r="H442" s="483"/>
      <c r="I442" s="483"/>
      <c r="J442" s="483"/>
      <c r="K442" s="484" t="s">
        <v>615</v>
      </c>
      <c r="L442" s="484"/>
      <c r="M442" s="484"/>
      <c r="N442" s="484"/>
      <c r="O442" s="484"/>
      <c r="P442" s="484"/>
      <c r="Q442" s="484"/>
      <c r="R442" s="484"/>
      <c r="S442" s="484"/>
      <c r="T442" s="484"/>
      <c r="U442" s="484"/>
      <c r="V442" s="484"/>
      <c r="W442" s="484"/>
      <c r="X442" s="484"/>
      <c r="Y442" s="484"/>
    </row>
    <row r="443" spans="1:34" ht="5.25" customHeight="1">
      <c r="A443" s="483"/>
      <c r="B443" s="483"/>
      <c r="C443" s="483"/>
      <c r="D443" s="483"/>
      <c r="E443" s="483"/>
      <c r="F443" s="483"/>
      <c r="G443" s="483"/>
      <c r="H443" s="483"/>
      <c r="I443" s="483"/>
      <c r="J443" s="483"/>
      <c r="K443" s="477" t="s">
        <v>811</v>
      </c>
      <c r="L443" s="477"/>
      <c r="M443" s="477"/>
      <c r="N443" s="477"/>
      <c r="O443" s="477"/>
      <c r="P443" s="477"/>
      <c r="Q443" s="477"/>
      <c r="R443" s="477"/>
      <c r="S443" s="477"/>
      <c r="T443" s="477"/>
      <c r="U443" s="477"/>
      <c r="V443" s="477"/>
      <c r="W443" s="477"/>
      <c r="X443" s="477"/>
    </row>
    <row r="444" spans="1:34" ht="8.1" customHeight="1">
      <c r="C444" s="476" t="s">
        <v>617</v>
      </c>
      <c r="D444" s="476"/>
      <c r="E444" s="476"/>
      <c r="F444" s="476"/>
      <c r="G444" s="476"/>
      <c r="H444" s="476"/>
      <c r="I444" s="476"/>
      <c r="J444" s="476"/>
      <c r="K444" s="476"/>
      <c r="L444" s="477"/>
      <c r="M444" s="477"/>
      <c r="N444" s="477"/>
      <c r="O444" s="477"/>
      <c r="P444" s="477"/>
      <c r="Q444" s="477"/>
      <c r="R444" s="477"/>
      <c r="S444" s="477"/>
      <c r="T444" s="477"/>
      <c r="U444" s="478" t="s">
        <v>618</v>
      </c>
      <c r="V444" s="478"/>
      <c r="W444" s="478"/>
      <c r="X444" s="478"/>
      <c r="Y444" s="478"/>
      <c r="Z444" s="478"/>
      <c r="AA444" s="479" t="s">
        <v>619</v>
      </c>
      <c r="AB444" s="479"/>
      <c r="AC444" s="479"/>
      <c r="AD444" s="479"/>
      <c r="AE444" s="479"/>
    </row>
    <row r="445" spans="1:34" ht="6" customHeight="1">
      <c r="C445" s="476"/>
      <c r="D445" s="476"/>
      <c r="E445" s="476"/>
      <c r="F445" s="476"/>
      <c r="G445" s="476"/>
      <c r="H445" s="476"/>
      <c r="I445" s="476"/>
      <c r="J445" s="476"/>
      <c r="K445" s="476"/>
      <c r="L445" s="480"/>
      <c r="M445" s="480"/>
      <c r="N445" s="480"/>
      <c r="O445" s="480"/>
      <c r="P445" s="480"/>
      <c r="Q445" s="480"/>
      <c r="R445" s="480"/>
      <c r="S445" s="480"/>
      <c r="T445" s="480"/>
      <c r="U445" s="478"/>
      <c r="V445" s="478"/>
      <c r="W445" s="478"/>
      <c r="X445" s="478"/>
      <c r="Y445" s="478"/>
      <c r="Z445" s="478"/>
      <c r="AA445" s="479"/>
      <c r="AB445" s="479"/>
      <c r="AC445" s="479"/>
      <c r="AD445" s="479"/>
      <c r="AE445" s="479"/>
    </row>
    <row r="446" spans="1:34" ht="7.35" customHeight="1">
      <c r="C446" s="476" t="s">
        <v>812</v>
      </c>
      <c r="D446" s="476"/>
      <c r="E446" s="476"/>
      <c r="F446" s="476"/>
      <c r="G446" s="476"/>
      <c r="H446" s="481"/>
      <c r="I446" s="481"/>
      <c r="J446" s="481"/>
      <c r="K446" s="481"/>
      <c r="L446" s="481"/>
      <c r="M446" s="481"/>
      <c r="N446" s="481"/>
      <c r="O446" s="481"/>
      <c r="P446" s="481"/>
      <c r="Q446" s="481"/>
      <c r="R446" s="481"/>
      <c r="S446" s="481"/>
      <c r="T446" s="481"/>
      <c r="U446" s="481"/>
      <c r="V446" s="481"/>
      <c r="W446" s="481"/>
      <c r="X446" s="481"/>
      <c r="Y446" s="478"/>
      <c r="Z446" s="478"/>
      <c r="AA446" s="478" t="s">
        <v>813</v>
      </c>
      <c r="AB446" s="478"/>
      <c r="AC446" s="478"/>
    </row>
    <row r="447" spans="1:34" ht="6.75" customHeight="1">
      <c r="H447" s="481"/>
      <c r="I447" s="481"/>
      <c r="J447" s="481"/>
      <c r="K447" s="481"/>
      <c r="L447" s="481"/>
      <c r="M447" s="481"/>
      <c r="N447" s="481"/>
      <c r="O447" s="481"/>
      <c r="P447" s="481"/>
      <c r="Q447" s="481"/>
      <c r="R447" s="481"/>
      <c r="S447" s="481"/>
      <c r="T447" s="481"/>
      <c r="U447" s="481"/>
      <c r="V447" s="481"/>
      <c r="W447" s="481"/>
      <c r="X447" s="481"/>
      <c r="Y447" s="478"/>
      <c r="Z447" s="478"/>
      <c r="AA447" s="478"/>
      <c r="AB447" s="478"/>
      <c r="AC447" s="478"/>
    </row>
    <row r="448" spans="1:34" ht="29.45" customHeight="1">
      <c r="A448" s="474" t="s">
        <v>496</v>
      </c>
      <c r="B448" s="474"/>
      <c r="C448" s="474"/>
      <c r="D448" s="474"/>
      <c r="E448" s="474"/>
      <c r="F448" s="474"/>
      <c r="G448" s="474"/>
      <c r="H448" s="474"/>
      <c r="I448" s="474"/>
      <c r="J448" s="474"/>
      <c r="K448" s="474"/>
      <c r="L448" s="474"/>
      <c r="N448" s="354" t="s">
        <v>814</v>
      </c>
      <c r="O448" s="355" t="s">
        <v>815</v>
      </c>
      <c r="P448" s="354" t="s">
        <v>624</v>
      </c>
      <c r="Q448" s="475" t="s">
        <v>625</v>
      </c>
      <c r="R448" s="475"/>
      <c r="S448" s="354" t="s">
        <v>626</v>
      </c>
      <c r="T448" s="475" t="s">
        <v>627</v>
      </c>
      <c r="U448" s="475"/>
      <c r="V448" s="475" t="s">
        <v>816</v>
      </c>
      <c r="W448" s="475"/>
      <c r="X448" s="475"/>
      <c r="Y448" s="475"/>
      <c r="Z448" s="475"/>
      <c r="AA448" s="475"/>
      <c r="AB448" s="475" t="s">
        <v>516</v>
      </c>
      <c r="AC448" s="475"/>
      <c r="AD448" s="475"/>
      <c r="AE448" s="475"/>
      <c r="AF448" s="475"/>
    </row>
    <row r="449" spans="2:33" ht="9" customHeight="1"/>
    <row r="450" spans="2:33" ht="11.25" customHeight="1" thickBot="1">
      <c r="B450" s="488" t="s">
        <v>347</v>
      </c>
      <c r="C450" s="488"/>
      <c r="D450" s="488"/>
      <c r="E450" s="488" t="s">
        <v>802</v>
      </c>
      <c r="F450" s="488"/>
      <c r="G450" s="488"/>
      <c r="H450" s="488"/>
      <c r="I450" s="488"/>
      <c r="J450" s="488"/>
      <c r="K450" s="488"/>
      <c r="L450" s="488"/>
      <c r="M450" s="488"/>
      <c r="N450" s="365">
        <v>0</v>
      </c>
      <c r="O450" s="365">
        <v>75000.12</v>
      </c>
      <c r="P450" s="365">
        <v>75000.12</v>
      </c>
      <c r="Q450" s="365">
        <v>75000.12</v>
      </c>
      <c r="R450" s="489">
        <v>75000.12</v>
      </c>
      <c r="S450" s="489"/>
      <c r="T450" s="489">
        <v>75000.12</v>
      </c>
      <c r="U450" s="489"/>
      <c r="W450" s="489">
        <v>75000.12</v>
      </c>
      <c r="X450" s="489"/>
      <c r="Y450" s="489"/>
      <c r="Z450" s="489"/>
      <c r="AA450" s="489"/>
      <c r="AB450" s="489"/>
      <c r="AC450" s="489">
        <v>0</v>
      </c>
      <c r="AD450" s="489"/>
      <c r="AE450" s="489"/>
      <c r="AF450" s="489"/>
      <c r="AG450" s="489"/>
    </row>
    <row r="451" spans="2:33" ht="14.25" customHeight="1" thickTop="1">
      <c r="E451" s="485" t="s">
        <v>827</v>
      </c>
      <c r="F451" s="485"/>
      <c r="G451" s="485"/>
      <c r="H451" s="485"/>
      <c r="I451" s="485"/>
      <c r="J451" s="485"/>
      <c r="K451" s="485"/>
      <c r="L451" s="485"/>
      <c r="M451" s="485"/>
      <c r="N451" s="369">
        <v>723060.64</v>
      </c>
      <c r="O451" s="369">
        <v>460112.27</v>
      </c>
      <c r="P451" s="369">
        <v>1183172.9099999999</v>
      </c>
      <c r="Q451" s="369">
        <v>1183172.9099999999</v>
      </c>
      <c r="R451" s="486">
        <v>1183172.9099999999</v>
      </c>
      <c r="S451" s="486"/>
      <c r="T451" s="486">
        <v>1183172.9099999999</v>
      </c>
      <c r="U451" s="486"/>
      <c r="W451" s="486">
        <v>1183172.9099999999</v>
      </c>
      <c r="X451" s="486"/>
      <c r="Y451" s="486"/>
      <c r="Z451" s="486"/>
      <c r="AA451" s="486"/>
      <c r="AB451" s="486"/>
      <c r="AC451" s="486">
        <v>0</v>
      </c>
      <c r="AD451" s="486"/>
      <c r="AE451" s="486"/>
      <c r="AF451" s="486"/>
      <c r="AG451" s="486"/>
    </row>
    <row r="452" spans="2:33" ht="7.15" customHeight="1"/>
    <row r="453" spans="2:33" ht="21.4" customHeight="1">
      <c r="F453" s="487" t="s">
        <v>503</v>
      </c>
      <c r="G453" s="487"/>
      <c r="H453" s="487"/>
      <c r="I453" s="487" t="s">
        <v>828</v>
      </c>
      <c r="J453" s="487"/>
      <c r="K453" s="487"/>
      <c r="L453" s="487"/>
      <c r="M453" s="487"/>
      <c r="N453" s="487"/>
      <c r="O453" s="487"/>
      <c r="P453" s="487"/>
      <c r="Q453" s="487"/>
      <c r="R453" s="487"/>
      <c r="S453" s="487"/>
      <c r="T453" s="487"/>
      <c r="U453" s="487"/>
      <c r="V453" s="487"/>
      <c r="W453" s="487"/>
      <c r="X453" s="487"/>
      <c r="Y453" s="487"/>
      <c r="Z453" s="487"/>
      <c r="AA453" s="487"/>
      <c r="AB453" s="487"/>
      <c r="AC453" s="487"/>
      <c r="AD453" s="487"/>
    </row>
    <row r="454" spans="2:33" ht="14.25" customHeight="1">
      <c r="B454" s="492" t="s">
        <v>161</v>
      </c>
      <c r="C454" s="492"/>
      <c r="D454" s="492"/>
      <c r="E454" s="471" t="s">
        <v>162</v>
      </c>
      <c r="F454" s="471"/>
      <c r="G454" s="471"/>
      <c r="H454" s="471"/>
      <c r="I454" s="471"/>
      <c r="J454" s="471"/>
      <c r="K454" s="471"/>
      <c r="L454" s="471"/>
      <c r="M454" s="471"/>
      <c r="N454" s="363">
        <v>0</v>
      </c>
      <c r="O454" s="363">
        <v>389863.38</v>
      </c>
      <c r="P454" s="363">
        <v>389863.38</v>
      </c>
      <c r="Q454" s="364">
        <v>389863.38</v>
      </c>
      <c r="R454" s="493">
        <v>389863.38</v>
      </c>
      <c r="S454" s="493"/>
      <c r="T454" s="493">
        <v>389863.38</v>
      </c>
      <c r="U454" s="493"/>
      <c r="W454" s="493">
        <v>389863.38</v>
      </c>
      <c r="X454" s="493"/>
      <c r="Y454" s="493"/>
      <c r="Z454" s="493"/>
      <c r="AA454" s="493"/>
      <c r="AB454" s="493"/>
      <c r="AC454" s="493">
        <v>0</v>
      </c>
      <c r="AD454" s="493"/>
      <c r="AE454" s="493"/>
      <c r="AF454" s="493"/>
      <c r="AG454" s="493"/>
    </row>
    <row r="455" spans="2:33" ht="14.25" customHeight="1">
      <c r="B455" s="490" t="s">
        <v>180</v>
      </c>
      <c r="C455" s="490"/>
      <c r="D455" s="490"/>
      <c r="E455" s="490" t="s">
        <v>181</v>
      </c>
      <c r="F455" s="490"/>
      <c r="G455" s="490"/>
      <c r="H455" s="490"/>
      <c r="I455" s="490"/>
      <c r="J455" s="490"/>
      <c r="K455" s="490"/>
      <c r="L455" s="490"/>
      <c r="M455" s="490"/>
      <c r="N455" s="364">
        <v>0</v>
      </c>
      <c r="O455" s="364">
        <v>389863.38</v>
      </c>
      <c r="P455" s="364">
        <v>389863.38</v>
      </c>
      <c r="Q455" s="364">
        <v>389863.38</v>
      </c>
      <c r="R455" s="491">
        <v>389863.38</v>
      </c>
      <c r="S455" s="491"/>
      <c r="T455" s="491">
        <v>389863.38</v>
      </c>
      <c r="U455" s="491"/>
      <c r="W455" s="491">
        <v>389863.38</v>
      </c>
      <c r="X455" s="491"/>
      <c r="Y455" s="491"/>
      <c r="Z455" s="491"/>
      <c r="AA455" s="491"/>
      <c r="AB455" s="491"/>
      <c r="AC455" s="491">
        <v>0</v>
      </c>
      <c r="AD455" s="491"/>
      <c r="AE455" s="491"/>
      <c r="AF455" s="491"/>
      <c r="AG455" s="491"/>
    </row>
    <row r="456" spans="2:33" ht="14.25" customHeight="1">
      <c r="B456" s="488" t="s">
        <v>186</v>
      </c>
      <c r="C456" s="488"/>
      <c r="D456" s="488"/>
      <c r="E456" s="488" t="s">
        <v>729</v>
      </c>
      <c r="F456" s="488"/>
      <c r="G456" s="488"/>
      <c r="H456" s="488"/>
      <c r="I456" s="488"/>
      <c r="J456" s="488"/>
      <c r="K456" s="488"/>
      <c r="L456" s="488"/>
      <c r="M456" s="488"/>
      <c r="N456" s="365">
        <v>0</v>
      </c>
      <c r="O456" s="365">
        <v>389863.38</v>
      </c>
      <c r="P456" s="365">
        <v>389863.38</v>
      </c>
      <c r="Q456" s="365">
        <v>389863.38</v>
      </c>
      <c r="R456" s="489">
        <v>389863.38</v>
      </c>
      <c r="S456" s="489"/>
      <c r="T456" s="489">
        <v>389863.38</v>
      </c>
      <c r="U456" s="489"/>
      <c r="W456" s="489">
        <v>389863.38</v>
      </c>
      <c r="X456" s="489"/>
      <c r="Y456" s="489"/>
      <c r="Z456" s="489"/>
      <c r="AA456" s="489"/>
      <c r="AB456" s="489"/>
      <c r="AC456" s="489">
        <v>0</v>
      </c>
      <c r="AD456" s="489"/>
      <c r="AE456" s="489"/>
      <c r="AF456" s="489"/>
      <c r="AG456" s="489"/>
    </row>
    <row r="457" spans="2:33" ht="14.25" customHeight="1">
      <c r="B457" s="488" t="s">
        <v>188</v>
      </c>
      <c r="C457" s="488"/>
      <c r="D457" s="488"/>
      <c r="E457" s="488" t="s">
        <v>729</v>
      </c>
      <c r="F457" s="488"/>
      <c r="G457" s="488"/>
      <c r="H457" s="488"/>
      <c r="I457" s="488"/>
      <c r="J457" s="488"/>
      <c r="K457" s="488"/>
      <c r="L457" s="488"/>
      <c r="M457" s="488"/>
      <c r="N457" s="365">
        <v>0</v>
      </c>
      <c r="O457" s="365">
        <v>389863.38</v>
      </c>
      <c r="P457" s="365">
        <v>389863.38</v>
      </c>
      <c r="Q457" s="365">
        <v>389863.38</v>
      </c>
      <c r="R457" s="489">
        <v>389863.38</v>
      </c>
      <c r="S457" s="489"/>
      <c r="T457" s="489">
        <v>389863.38</v>
      </c>
      <c r="U457" s="489"/>
      <c r="W457" s="489">
        <v>389863.38</v>
      </c>
      <c r="X457" s="489"/>
      <c r="Y457" s="489"/>
      <c r="Z457" s="489"/>
      <c r="AA457" s="489"/>
      <c r="AB457" s="489"/>
      <c r="AC457" s="489">
        <v>0</v>
      </c>
      <c r="AD457" s="489"/>
      <c r="AE457" s="489"/>
      <c r="AF457" s="489"/>
      <c r="AG457" s="489"/>
    </row>
    <row r="458" spans="2:33" ht="14.25" customHeight="1">
      <c r="B458" s="492" t="s">
        <v>337</v>
      </c>
      <c r="C458" s="492"/>
      <c r="D458" s="492"/>
      <c r="E458" s="471" t="s">
        <v>338</v>
      </c>
      <c r="F458" s="471"/>
      <c r="G458" s="471"/>
      <c r="H458" s="471"/>
      <c r="I458" s="471"/>
      <c r="J458" s="471"/>
      <c r="K458" s="471"/>
      <c r="L458" s="471"/>
      <c r="M458" s="471"/>
      <c r="N458" s="363">
        <v>25623561</v>
      </c>
      <c r="O458" s="366">
        <v>-786074.87</v>
      </c>
      <c r="P458" s="363">
        <v>24837486.129999999</v>
      </c>
      <c r="Q458" s="364">
        <v>24833869.48</v>
      </c>
      <c r="R458" s="493">
        <v>24833869.48</v>
      </c>
      <c r="S458" s="493"/>
      <c r="T458" s="493">
        <v>24833869.48</v>
      </c>
      <c r="U458" s="493"/>
      <c r="W458" s="493">
        <v>24833869.48</v>
      </c>
      <c r="X458" s="493"/>
      <c r="Y458" s="493"/>
      <c r="Z458" s="493"/>
      <c r="AA458" s="493"/>
      <c r="AB458" s="493"/>
      <c r="AC458" s="493">
        <v>3616.65</v>
      </c>
      <c r="AD458" s="493"/>
      <c r="AE458" s="493"/>
      <c r="AF458" s="493"/>
      <c r="AG458" s="493"/>
    </row>
    <row r="459" spans="2:33" ht="14.25" customHeight="1">
      <c r="B459" s="490" t="s">
        <v>339</v>
      </c>
      <c r="C459" s="490"/>
      <c r="D459" s="490"/>
      <c r="E459" s="490" t="s">
        <v>340</v>
      </c>
      <c r="F459" s="490"/>
      <c r="G459" s="490"/>
      <c r="H459" s="490"/>
      <c r="I459" s="490"/>
      <c r="J459" s="490"/>
      <c r="K459" s="490"/>
      <c r="L459" s="490"/>
      <c r="M459" s="490"/>
      <c r="N459" s="364">
        <v>25623561</v>
      </c>
      <c r="O459" s="367">
        <v>-786074.87</v>
      </c>
      <c r="P459" s="364">
        <v>24837486.129999999</v>
      </c>
      <c r="Q459" s="364">
        <v>24833869.48</v>
      </c>
      <c r="R459" s="491">
        <v>24833869.48</v>
      </c>
      <c r="S459" s="491"/>
      <c r="T459" s="491">
        <v>24833869.48</v>
      </c>
      <c r="U459" s="491"/>
      <c r="W459" s="491">
        <v>24833869.48</v>
      </c>
      <c r="X459" s="491"/>
      <c r="Y459" s="491"/>
      <c r="Z459" s="491"/>
      <c r="AA459" s="491"/>
      <c r="AB459" s="491"/>
      <c r="AC459" s="491">
        <v>3616.65</v>
      </c>
      <c r="AD459" s="491"/>
      <c r="AE459" s="491"/>
      <c r="AF459" s="491"/>
      <c r="AG459" s="491"/>
    </row>
    <row r="460" spans="2:33" ht="14.25" customHeight="1">
      <c r="B460" s="488" t="s">
        <v>341</v>
      </c>
      <c r="C460" s="488"/>
      <c r="D460" s="488"/>
      <c r="E460" s="488" t="s">
        <v>798</v>
      </c>
      <c r="F460" s="488"/>
      <c r="G460" s="488"/>
      <c r="H460" s="488"/>
      <c r="I460" s="488"/>
      <c r="J460" s="488"/>
      <c r="K460" s="488"/>
      <c r="L460" s="488"/>
      <c r="M460" s="488"/>
      <c r="N460" s="365">
        <v>0</v>
      </c>
      <c r="O460" s="365">
        <v>5341937.29</v>
      </c>
      <c r="P460" s="365">
        <v>5341937.29</v>
      </c>
      <c r="Q460" s="365">
        <v>5341798.79</v>
      </c>
      <c r="R460" s="489">
        <v>5341798.79</v>
      </c>
      <c r="S460" s="489"/>
      <c r="T460" s="489">
        <v>5341798.79</v>
      </c>
      <c r="U460" s="489"/>
      <c r="W460" s="489">
        <v>5341798.79</v>
      </c>
      <c r="X460" s="489"/>
      <c r="Y460" s="489"/>
      <c r="Z460" s="489"/>
      <c r="AA460" s="489"/>
      <c r="AB460" s="489"/>
      <c r="AC460" s="489">
        <v>138.5</v>
      </c>
      <c r="AD460" s="489"/>
      <c r="AE460" s="489"/>
      <c r="AF460" s="489"/>
      <c r="AG460" s="489"/>
    </row>
    <row r="461" spans="2:33" ht="14.25" customHeight="1">
      <c r="B461" s="488" t="s">
        <v>480</v>
      </c>
      <c r="C461" s="488"/>
      <c r="D461" s="488"/>
      <c r="E461" s="488" t="s">
        <v>799</v>
      </c>
      <c r="F461" s="488"/>
      <c r="G461" s="488"/>
      <c r="H461" s="488"/>
      <c r="I461" s="488"/>
      <c r="J461" s="488"/>
      <c r="K461" s="488"/>
      <c r="L461" s="488"/>
      <c r="M461" s="488"/>
      <c r="N461" s="365">
        <v>0</v>
      </c>
      <c r="O461" s="365">
        <v>1541449.79</v>
      </c>
      <c r="P461" s="365">
        <v>1541449.79</v>
      </c>
      <c r="Q461" s="365">
        <v>1541449.79</v>
      </c>
      <c r="R461" s="489">
        <v>1541449.79</v>
      </c>
      <c r="S461" s="489"/>
      <c r="T461" s="489">
        <v>1541449.79</v>
      </c>
      <c r="U461" s="489"/>
      <c r="W461" s="489">
        <v>1541449.79</v>
      </c>
      <c r="X461" s="489"/>
      <c r="Y461" s="489"/>
      <c r="Z461" s="489"/>
      <c r="AA461" s="489"/>
      <c r="AB461" s="489"/>
      <c r="AC461" s="489">
        <v>0</v>
      </c>
      <c r="AD461" s="489"/>
      <c r="AE461" s="489"/>
      <c r="AF461" s="489"/>
      <c r="AG461" s="489"/>
    </row>
    <row r="462" spans="2:33" ht="14.25" customHeight="1">
      <c r="B462" s="488" t="s">
        <v>343</v>
      </c>
      <c r="C462" s="488"/>
      <c r="D462" s="488"/>
      <c r="E462" s="488" t="s">
        <v>800</v>
      </c>
      <c r="F462" s="488"/>
      <c r="G462" s="488"/>
      <c r="H462" s="488"/>
      <c r="I462" s="488"/>
      <c r="J462" s="488"/>
      <c r="K462" s="488"/>
      <c r="L462" s="488"/>
      <c r="M462" s="488"/>
      <c r="N462" s="365">
        <v>0</v>
      </c>
      <c r="O462" s="365">
        <v>3800487.5</v>
      </c>
      <c r="P462" s="365">
        <v>3800487.5</v>
      </c>
      <c r="Q462" s="365">
        <v>3800349</v>
      </c>
      <c r="R462" s="489">
        <v>3800349</v>
      </c>
      <c r="S462" s="489"/>
      <c r="T462" s="489">
        <v>3800349</v>
      </c>
      <c r="U462" s="489"/>
      <c r="W462" s="489">
        <v>3800349</v>
      </c>
      <c r="X462" s="489"/>
      <c r="Y462" s="489"/>
      <c r="Z462" s="489"/>
      <c r="AA462" s="489"/>
      <c r="AB462" s="489"/>
      <c r="AC462" s="489">
        <v>138.5</v>
      </c>
      <c r="AD462" s="489"/>
      <c r="AE462" s="489"/>
      <c r="AF462" s="489"/>
      <c r="AG462" s="489"/>
    </row>
    <row r="463" spans="2:33" ht="14.25" customHeight="1">
      <c r="B463" s="488" t="s">
        <v>345</v>
      </c>
      <c r="C463" s="488"/>
      <c r="D463" s="488"/>
      <c r="E463" s="488" t="s">
        <v>801</v>
      </c>
      <c r="F463" s="488"/>
      <c r="G463" s="488"/>
      <c r="H463" s="488"/>
      <c r="I463" s="488"/>
      <c r="J463" s="488"/>
      <c r="K463" s="488"/>
      <c r="L463" s="488"/>
      <c r="M463" s="488"/>
      <c r="N463" s="365">
        <v>25623561</v>
      </c>
      <c r="O463" s="368">
        <v>-6845362.5700000003</v>
      </c>
      <c r="P463" s="365">
        <v>18778198.43</v>
      </c>
      <c r="Q463" s="365">
        <v>18774720.280000001</v>
      </c>
      <c r="R463" s="489">
        <v>18774720.280000001</v>
      </c>
      <c r="S463" s="489"/>
      <c r="T463" s="489">
        <v>18774720.280000001</v>
      </c>
      <c r="U463" s="489"/>
      <c r="W463" s="489">
        <v>18774720.280000001</v>
      </c>
      <c r="X463" s="489"/>
      <c r="Y463" s="489"/>
      <c r="Z463" s="489"/>
      <c r="AA463" s="489"/>
      <c r="AB463" s="489"/>
      <c r="AC463" s="489">
        <v>3478.15</v>
      </c>
      <c r="AD463" s="489"/>
      <c r="AE463" s="489"/>
      <c r="AF463" s="489"/>
      <c r="AG463" s="489"/>
    </row>
    <row r="464" spans="2:33" ht="14.25" customHeight="1">
      <c r="B464" s="488" t="s">
        <v>347</v>
      </c>
      <c r="C464" s="488"/>
      <c r="D464" s="488"/>
      <c r="E464" s="488" t="s">
        <v>802</v>
      </c>
      <c r="F464" s="488"/>
      <c r="G464" s="488"/>
      <c r="H464" s="488"/>
      <c r="I464" s="488"/>
      <c r="J464" s="488"/>
      <c r="K464" s="488"/>
      <c r="L464" s="488"/>
      <c r="M464" s="488"/>
      <c r="N464" s="365">
        <v>25623561</v>
      </c>
      <c r="O464" s="368">
        <v>-6845362.5700000003</v>
      </c>
      <c r="P464" s="365">
        <v>18778198.43</v>
      </c>
      <c r="Q464" s="365">
        <v>18774720.280000001</v>
      </c>
      <c r="R464" s="489">
        <v>18774720.280000001</v>
      </c>
      <c r="S464" s="489"/>
      <c r="T464" s="489">
        <v>18774720.280000001</v>
      </c>
      <c r="U464" s="489"/>
      <c r="W464" s="489">
        <v>18774720.280000001</v>
      </c>
      <c r="X464" s="489"/>
      <c r="Y464" s="489"/>
      <c r="Z464" s="489"/>
      <c r="AA464" s="489"/>
      <c r="AB464" s="489"/>
      <c r="AC464" s="489">
        <v>3478.15</v>
      </c>
      <c r="AD464" s="489"/>
      <c r="AE464" s="489"/>
      <c r="AF464" s="489"/>
      <c r="AG464" s="489"/>
    </row>
    <row r="465" spans="2:33" ht="14.25" customHeight="1">
      <c r="B465" s="488" t="s">
        <v>482</v>
      </c>
      <c r="C465" s="488"/>
      <c r="D465" s="488"/>
      <c r="E465" s="488" t="s">
        <v>803</v>
      </c>
      <c r="F465" s="488"/>
      <c r="G465" s="488"/>
      <c r="H465" s="488"/>
      <c r="I465" s="488"/>
      <c r="J465" s="488"/>
      <c r="K465" s="488"/>
      <c r="L465" s="488"/>
      <c r="M465" s="488"/>
      <c r="N465" s="365">
        <v>0</v>
      </c>
      <c r="O465" s="365">
        <v>717350.41</v>
      </c>
      <c r="P465" s="365">
        <v>717350.41</v>
      </c>
      <c r="Q465" s="365">
        <v>717350.41</v>
      </c>
      <c r="R465" s="489">
        <v>717350.41</v>
      </c>
      <c r="S465" s="489"/>
      <c r="T465" s="489">
        <v>717350.41</v>
      </c>
      <c r="U465" s="489"/>
      <c r="W465" s="489">
        <v>717350.41</v>
      </c>
      <c r="X465" s="489"/>
      <c r="Y465" s="489"/>
      <c r="Z465" s="489"/>
      <c r="AA465" s="489"/>
      <c r="AB465" s="489"/>
      <c r="AC465" s="489">
        <v>0</v>
      </c>
      <c r="AD465" s="489"/>
      <c r="AE465" s="489"/>
      <c r="AF465" s="489"/>
      <c r="AG465" s="489"/>
    </row>
    <row r="466" spans="2:33" ht="14.25" customHeight="1" thickBot="1">
      <c r="B466" s="488" t="s">
        <v>484</v>
      </c>
      <c r="C466" s="488"/>
      <c r="D466" s="488"/>
      <c r="E466" s="488" t="s">
        <v>804</v>
      </c>
      <c r="F466" s="488"/>
      <c r="G466" s="488"/>
      <c r="H466" s="488"/>
      <c r="I466" s="488"/>
      <c r="J466" s="488"/>
      <c r="K466" s="488"/>
      <c r="L466" s="488"/>
      <c r="M466" s="488"/>
      <c r="N466" s="365">
        <v>0</v>
      </c>
      <c r="O466" s="365">
        <v>717350.41</v>
      </c>
      <c r="P466" s="365">
        <v>717350.41</v>
      </c>
      <c r="Q466" s="365">
        <v>717350.41</v>
      </c>
      <c r="R466" s="489">
        <v>717350.41</v>
      </c>
      <c r="S466" s="489"/>
      <c r="T466" s="489">
        <v>717350.41</v>
      </c>
      <c r="U466" s="489"/>
      <c r="W466" s="489">
        <v>717350.41</v>
      </c>
      <c r="X466" s="489"/>
      <c r="Y466" s="489"/>
      <c r="Z466" s="489"/>
      <c r="AA466" s="489"/>
      <c r="AB466" s="489"/>
      <c r="AC466" s="489">
        <v>0</v>
      </c>
      <c r="AD466" s="489"/>
      <c r="AE466" s="489"/>
      <c r="AF466" s="489"/>
      <c r="AG466" s="489"/>
    </row>
    <row r="467" spans="2:33" ht="14.25" customHeight="1" thickTop="1">
      <c r="E467" s="485" t="s">
        <v>829</v>
      </c>
      <c r="F467" s="485"/>
      <c r="G467" s="485"/>
      <c r="H467" s="485"/>
      <c r="I467" s="485"/>
      <c r="J467" s="485"/>
      <c r="K467" s="485"/>
      <c r="L467" s="485"/>
      <c r="M467" s="485"/>
      <c r="N467" s="369">
        <v>25623561</v>
      </c>
      <c r="O467" s="370">
        <v>-396211.49</v>
      </c>
      <c r="P467" s="369">
        <v>25227349.510000002</v>
      </c>
      <c r="Q467" s="369">
        <v>25223732.859999999</v>
      </c>
      <c r="R467" s="486">
        <v>25223732.859999999</v>
      </c>
      <c r="S467" s="486"/>
      <c r="T467" s="486">
        <v>25223732.859999999</v>
      </c>
      <c r="U467" s="486"/>
      <c r="W467" s="486">
        <v>25223732.859999999</v>
      </c>
      <c r="X467" s="486"/>
      <c r="Y467" s="486"/>
      <c r="Z467" s="486"/>
      <c r="AA467" s="486"/>
      <c r="AB467" s="486"/>
      <c r="AC467" s="486">
        <v>3616.65</v>
      </c>
      <c r="AD467" s="486"/>
      <c r="AE467" s="486"/>
      <c r="AF467" s="486"/>
      <c r="AG467" s="486"/>
    </row>
    <row r="468" spans="2:33" ht="7.15" customHeight="1"/>
    <row r="469" spans="2:33" ht="21.4" customHeight="1">
      <c r="F469" s="487" t="s">
        <v>505</v>
      </c>
      <c r="G469" s="487"/>
      <c r="H469" s="487"/>
      <c r="I469" s="487" t="s">
        <v>489</v>
      </c>
      <c r="J469" s="487"/>
      <c r="K469" s="487"/>
      <c r="L469" s="487"/>
      <c r="M469" s="487"/>
      <c r="N469" s="487"/>
      <c r="O469" s="487"/>
      <c r="P469" s="487"/>
      <c r="Q469" s="487"/>
      <c r="R469" s="487"/>
      <c r="S469" s="487"/>
      <c r="T469" s="487"/>
      <c r="U469" s="487"/>
      <c r="V469" s="487"/>
      <c r="W469" s="487"/>
      <c r="X469" s="487"/>
      <c r="Y469" s="487"/>
      <c r="Z469" s="487"/>
      <c r="AA469" s="487"/>
      <c r="AB469" s="487"/>
      <c r="AC469" s="487"/>
      <c r="AD469" s="487"/>
    </row>
    <row r="470" spans="2:33" ht="14.25" customHeight="1">
      <c r="B470" s="492" t="s">
        <v>1</v>
      </c>
      <c r="C470" s="492"/>
      <c r="D470" s="492"/>
      <c r="E470" s="471" t="s">
        <v>2</v>
      </c>
      <c r="F470" s="471"/>
      <c r="G470" s="471"/>
      <c r="H470" s="471"/>
      <c r="I470" s="471"/>
      <c r="J470" s="471"/>
      <c r="K470" s="471"/>
      <c r="L470" s="471"/>
      <c r="M470" s="471"/>
      <c r="N470" s="363">
        <v>7884892.5599999996</v>
      </c>
      <c r="O470" s="366">
        <v>-1259914.97</v>
      </c>
      <c r="P470" s="363">
        <v>6624977.5899999999</v>
      </c>
      <c r="Q470" s="364">
        <v>6624977.5899999999</v>
      </c>
      <c r="R470" s="493">
        <v>6624977.5899999999</v>
      </c>
      <c r="S470" s="493"/>
      <c r="T470" s="493">
        <v>6624977.5899999999</v>
      </c>
      <c r="U470" s="493"/>
      <c r="W470" s="493">
        <v>6624977.5899999999</v>
      </c>
      <c r="X470" s="493"/>
      <c r="Y470" s="493"/>
      <c r="Z470" s="493"/>
      <c r="AA470" s="493"/>
      <c r="AB470" s="493"/>
      <c r="AC470" s="493">
        <v>0</v>
      </c>
      <c r="AD470" s="493"/>
      <c r="AE470" s="493"/>
      <c r="AF470" s="493"/>
      <c r="AG470" s="493"/>
    </row>
    <row r="471" spans="2:33" ht="14.25" customHeight="1">
      <c r="B471" s="490" t="s">
        <v>3</v>
      </c>
      <c r="C471" s="490"/>
      <c r="D471" s="490"/>
      <c r="E471" s="490" t="s">
        <v>4</v>
      </c>
      <c r="F471" s="490"/>
      <c r="G471" s="490"/>
      <c r="H471" s="490"/>
      <c r="I471" s="490"/>
      <c r="J471" s="490"/>
      <c r="K471" s="490"/>
      <c r="L471" s="490"/>
      <c r="M471" s="490"/>
      <c r="N471" s="364">
        <v>6702126.7199999997</v>
      </c>
      <c r="O471" s="367">
        <v>-1031082.73</v>
      </c>
      <c r="P471" s="364">
        <v>5671043.9900000002</v>
      </c>
      <c r="Q471" s="364">
        <v>5671043.9900000002</v>
      </c>
      <c r="R471" s="491">
        <v>5671043.9900000002</v>
      </c>
      <c r="S471" s="491"/>
      <c r="T471" s="491">
        <v>5671043.9900000002</v>
      </c>
      <c r="U471" s="491"/>
      <c r="W471" s="491">
        <v>5671043.9900000002</v>
      </c>
      <c r="X471" s="491"/>
      <c r="Y471" s="491"/>
      <c r="Z471" s="491"/>
      <c r="AA471" s="491"/>
      <c r="AB471" s="491"/>
      <c r="AC471" s="491">
        <v>0</v>
      </c>
      <c r="AD471" s="491"/>
      <c r="AE471" s="491"/>
      <c r="AF471" s="491"/>
      <c r="AG471" s="491"/>
    </row>
    <row r="472" spans="2:33" ht="14.25" customHeight="1">
      <c r="B472" s="488" t="s">
        <v>5</v>
      </c>
      <c r="C472" s="488"/>
      <c r="D472" s="488"/>
      <c r="E472" s="488" t="s">
        <v>628</v>
      </c>
      <c r="F472" s="488"/>
      <c r="G472" s="488"/>
      <c r="H472" s="488"/>
      <c r="I472" s="488"/>
      <c r="J472" s="488"/>
      <c r="K472" s="488"/>
      <c r="L472" s="488"/>
      <c r="M472" s="488"/>
      <c r="N472" s="365">
        <v>6702126.7199999997</v>
      </c>
      <c r="O472" s="368">
        <v>-1031082.73</v>
      </c>
      <c r="P472" s="365">
        <v>5671043.9900000002</v>
      </c>
      <c r="Q472" s="365">
        <v>5671043.9900000002</v>
      </c>
      <c r="R472" s="489">
        <v>5671043.9900000002</v>
      </c>
      <c r="S472" s="489"/>
      <c r="T472" s="489">
        <v>5671043.9900000002</v>
      </c>
      <c r="U472" s="489"/>
      <c r="W472" s="489">
        <v>5671043.9900000002</v>
      </c>
      <c r="X472" s="489"/>
      <c r="Y472" s="489"/>
      <c r="Z472" s="489"/>
      <c r="AA472" s="489"/>
      <c r="AB472" s="489"/>
      <c r="AC472" s="489">
        <v>0</v>
      </c>
      <c r="AD472" s="489"/>
      <c r="AE472" s="489"/>
      <c r="AF472" s="489"/>
      <c r="AG472" s="489"/>
    </row>
    <row r="473" spans="2:33" ht="14.25" customHeight="1">
      <c r="B473" s="488" t="s">
        <v>7</v>
      </c>
      <c r="C473" s="488"/>
      <c r="D473" s="488"/>
      <c r="E473" s="488" t="s">
        <v>629</v>
      </c>
      <c r="F473" s="488"/>
      <c r="G473" s="488"/>
      <c r="H473" s="488"/>
      <c r="I473" s="488"/>
      <c r="J473" s="488"/>
      <c r="K473" s="488"/>
      <c r="L473" s="488"/>
      <c r="M473" s="488"/>
      <c r="N473" s="365">
        <v>6702126.7199999997</v>
      </c>
      <c r="O473" s="368">
        <v>-1031082.73</v>
      </c>
      <c r="P473" s="365">
        <v>5671043.9900000002</v>
      </c>
      <c r="Q473" s="365">
        <v>5671043.9900000002</v>
      </c>
      <c r="R473" s="489">
        <v>5671043.9900000002</v>
      </c>
      <c r="S473" s="489"/>
      <c r="T473" s="489">
        <v>5671043.9900000002</v>
      </c>
      <c r="U473" s="489"/>
      <c r="W473" s="489">
        <v>5671043.9900000002</v>
      </c>
      <c r="X473" s="489"/>
      <c r="Y473" s="489"/>
      <c r="Z473" s="489"/>
      <c r="AA473" s="489"/>
      <c r="AB473" s="489"/>
      <c r="AC473" s="489">
        <v>0</v>
      </c>
      <c r="AD473" s="489"/>
      <c r="AE473" s="489"/>
      <c r="AF473" s="489"/>
      <c r="AG473" s="489"/>
    </row>
    <row r="474" spans="2:33" ht="14.25" customHeight="1">
      <c r="B474" s="490" t="s">
        <v>9</v>
      </c>
      <c r="C474" s="490"/>
      <c r="D474" s="490"/>
      <c r="E474" s="490" t="s">
        <v>10</v>
      </c>
      <c r="F474" s="490"/>
      <c r="G474" s="490"/>
      <c r="H474" s="490"/>
      <c r="I474" s="490"/>
      <c r="J474" s="490"/>
      <c r="K474" s="490"/>
      <c r="L474" s="490"/>
      <c r="M474" s="490"/>
      <c r="N474" s="364">
        <v>837765.84</v>
      </c>
      <c r="O474" s="364">
        <v>116167.76</v>
      </c>
      <c r="P474" s="364">
        <v>953933.6</v>
      </c>
      <c r="Q474" s="364">
        <v>953933.6</v>
      </c>
      <c r="R474" s="491">
        <v>953933.6</v>
      </c>
      <c r="S474" s="491"/>
      <c r="T474" s="491">
        <v>953933.6</v>
      </c>
      <c r="U474" s="491"/>
      <c r="W474" s="491">
        <v>953933.6</v>
      </c>
      <c r="X474" s="491"/>
      <c r="Y474" s="491"/>
      <c r="Z474" s="491"/>
      <c r="AA474" s="491"/>
      <c r="AB474" s="491"/>
      <c r="AC474" s="491">
        <v>0</v>
      </c>
      <c r="AD474" s="491"/>
      <c r="AE474" s="491"/>
      <c r="AF474" s="491"/>
      <c r="AG474" s="491"/>
    </row>
    <row r="475" spans="2:33" ht="14.25" customHeight="1">
      <c r="B475" s="488" t="s">
        <v>11</v>
      </c>
      <c r="C475" s="488"/>
      <c r="D475" s="488"/>
      <c r="E475" s="488" t="s">
        <v>630</v>
      </c>
      <c r="F475" s="488"/>
      <c r="G475" s="488"/>
      <c r="H475" s="488"/>
      <c r="I475" s="488"/>
      <c r="J475" s="488"/>
      <c r="K475" s="488"/>
      <c r="L475" s="488"/>
      <c r="M475" s="488"/>
      <c r="N475" s="365">
        <v>837765.84</v>
      </c>
      <c r="O475" s="368">
        <v>-155294.70000000001</v>
      </c>
      <c r="P475" s="365">
        <v>682471.14</v>
      </c>
      <c r="Q475" s="365">
        <v>682471.14</v>
      </c>
      <c r="R475" s="489">
        <v>682471.14</v>
      </c>
      <c r="S475" s="489"/>
      <c r="T475" s="489">
        <v>682471.14</v>
      </c>
      <c r="U475" s="489"/>
      <c r="W475" s="489">
        <v>682471.14</v>
      </c>
      <c r="X475" s="489"/>
      <c r="Y475" s="489"/>
      <c r="Z475" s="489"/>
      <c r="AA475" s="489"/>
      <c r="AB475" s="489"/>
      <c r="AC475" s="489">
        <v>0</v>
      </c>
      <c r="AD475" s="489"/>
      <c r="AE475" s="489"/>
      <c r="AF475" s="489"/>
      <c r="AG475" s="489"/>
    </row>
    <row r="476" spans="2:33" ht="14.25" customHeight="1">
      <c r="B476" s="488" t="s">
        <v>15</v>
      </c>
      <c r="C476" s="488"/>
      <c r="D476" s="488"/>
      <c r="E476" s="488" t="s">
        <v>631</v>
      </c>
      <c r="F476" s="488"/>
      <c r="G476" s="488"/>
      <c r="H476" s="488"/>
      <c r="I476" s="488"/>
      <c r="J476" s="488"/>
      <c r="K476" s="488"/>
      <c r="L476" s="488"/>
      <c r="M476" s="488"/>
      <c r="N476" s="365">
        <v>837765.84</v>
      </c>
      <c r="O476" s="368">
        <v>-155294.70000000001</v>
      </c>
      <c r="P476" s="365">
        <v>682471.14</v>
      </c>
      <c r="Q476" s="365">
        <v>682471.14</v>
      </c>
      <c r="R476" s="489">
        <v>682471.14</v>
      </c>
      <c r="S476" s="489"/>
      <c r="T476" s="489">
        <v>682471.14</v>
      </c>
      <c r="U476" s="489"/>
      <c r="W476" s="489">
        <v>682471.14</v>
      </c>
      <c r="X476" s="489"/>
      <c r="Y476" s="489"/>
      <c r="Z476" s="489"/>
      <c r="AA476" s="489"/>
      <c r="AB476" s="489"/>
      <c r="AC476" s="489">
        <v>0</v>
      </c>
      <c r="AD476" s="489"/>
      <c r="AE476" s="489"/>
      <c r="AF476" s="489"/>
      <c r="AG476" s="489"/>
    </row>
    <row r="477" spans="2:33" ht="14.25" customHeight="1">
      <c r="B477" s="488" t="s">
        <v>17</v>
      </c>
      <c r="C477" s="488"/>
      <c r="D477" s="488"/>
      <c r="E477" s="488" t="s">
        <v>632</v>
      </c>
      <c r="F477" s="488"/>
      <c r="G477" s="488"/>
      <c r="H477" s="488"/>
      <c r="I477" s="488"/>
      <c r="J477" s="488"/>
      <c r="K477" s="488"/>
      <c r="L477" s="488"/>
      <c r="M477" s="488"/>
      <c r="N477" s="365">
        <v>0</v>
      </c>
      <c r="O477" s="365">
        <v>271462.46000000002</v>
      </c>
      <c r="P477" s="365">
        <v>271462.46000000002</v>
      </c>
      <c r="Q477" s="365">
        <v>271462.46000000002</v>
      </c>
      <c r="R477" s="489">
        <v>271462.46000000002</v>
      </c>
      <c r="S477" s="489"/>
      <c r="T477" s="489">
        <v>271462.46000000002</v>
      </c>
      <c r="U477" s="489"/>
      <c r="W477" s="489">
        <v>271462.46000000002</v>
      </c>
      <c r="X477" s="489"/>
      <c r="Y477" s="489"/>
      <c r="Z477" s="489"/>
      <c r="AA477" s="489"/>
      <c r="AB477" s="489"/>
      <c r="AC477" s="489">
        <v>0</v>
      </c>
      <c r="AD477" s="489"/>
      <c r="AE477" s="489"/>
      <c r="AF477" s="489"/>
      <c r="AG477" s="489"/>
    </row>
    <row r="478" spans="2:33" ht="14.25" customHeight="1">
      <c r="B478" s="488" t="s">
        <v>19</v>
      </c>
      <c r="C478" s="488"/>
      <c r="D478" s="488"/>
      <c r="E478" s="488" t="s">
        <v>633</v>
      </c>
      <c r="F478" s="488"/>
      <c r="G478" s="488"/>
      <c r="H478" s="488"/>
      <c r="I478" s="488"/>
      <c r="J478" s="488"/>
      <c r="K478" s="488"/>
      <c r="L478" s="488"/>
      <c r="M478" s="488"/>
      <c r="N478" s="365">
        <v>0</v>
      </c>
      <c r="O478" s="365">
        <v>271462.46000000002</v>
      </c>
      <c r="P478" s="365">
        <v>271462.46000000002</v>
      </c>
      <c r="Q478" s="365">
        <v>271462.46000000002</v>
      </c>
      <c r="R478" s="489">
        <v>271462.46000000002</v>
      </c>
      <c r="S478" s="489"/>
      <c r="T478" s="489">
        <v>271462.46000000002</v>
      </c>
      <c r="U478" s="489"/>
      <c r="W478" s="489">
        <v>271462.46000000002</v>
      </c>
      <c r="X478" s="489"/>
      <c r="Y478" s="489"/>
      <c r="Z478" s="489"/>
      <c r="AA478" s="489"/>
      <c r="AB478" s="489"/>
      <c r="AC478" s="489">
        <v>0</v>
      </c>
      <c r="AD478" s="489"/>
      <c r="AE478" s="489"/>
      <c r="AF478" s="489"/>
      <c r="AG478" s="489"/>
    </row>
    <row r="479" spans="2:33" ht="14.25" customHeight="1">
      <c r="B479" s="490" t="s">
        <v>27</v>
      </c>
      <c r="C479" s="490"/>
      <c r="D479" s="490"/>
      <c r="E479" s="490" t="s">
        <v>28</v>
      </c>
      <c r="F479" s="490"/>
      <c r="G479" s="490"/>
      <c r="H479" s="490"/>
      <c r="I479" s="490"/>
      <c r="J479" s="490"/>
      <c r="K479" s="490"/>
      <c r="L479" s="490"/>
      <c r="M479" s="490"/>
      <c r="N479" s="364">
        <v>345000</v>
      </c>
      <c r="O479" s="367">
        <v>-345000</v>
      </c>
      <c r="P479" s="364">
        <v>0</v>
      </c>
      <c r="Q479" s="364">
        <v>0</v>
      </c>
      <c r="R479" s="491">
        <v>0</v>
      </c>
      <c r="S479" s="491"/>
      <c r="T479" s="491">
        <v>0</v>
      </c>
      <c r="U479" s="491"/>
      <c r="W479" s="491">
        <v>0</v>
      </c>
      <c r="X479" s="491"/>
      <c r="Y479" s="491"/>
      <c r="Z479" s="491"/>
      <c r="AA479" s="491"/>
      <c r="AB479" s="491"/>
      <c r="AC479" s="491">
        <v>0</v>
      </c>
      <c r="AD479" s="491"/>
      <c r="AE479" s="491"/>
      <c r="AF479" s="491"/>
      <c r="AG479" s="491"/>
    </row>
    <row r="480" spans="2:33" ht="14.25" customHeight="1">
      <c r="B480" s="488" t="s">
        <v>29</v>
      </c>
      <c r="C480" s="488"/>
      <c r="D480" s="488"/>
      <c r="E480" s="488" t="s">
        <v>638</v>
      </c>
      <c r="F480" s="488"/>
      <c r="G480" s="488"/>
      <c r="H480" s="488"/>
      <c r="I480" s="488"/>
      <c r="J480" s="488"/>
      <c r="K480" s="488"/>
      <c r="L480" s="488"/>
      <c r="M480" s="488"/>
      <c r="N480" s="365">
        <v>345000</v>
      </c>
      <c r="O480" s="368">
        <v>-345000</v>
      </c>
      <c r="P480" s="365">
        <v>0</v>
      </c>
      <c r="Q480" s="365">
        <v>0</v>
      </c>
      <c r="R480" s="489">
        <v>0</v>
      </c>
      <c r="S480" s="489"/>
      <c r="T480" s="489">
        <v>0</v>
      </c>
      <c r="U480" s="489"/>
      <c r="W480" s="489">
        <v>0</v>
      </c>
      <c r="X480" s="489"/>
      <c r="Y480" s="489"/>
      <c r="Z480" s="489"/>
      <c r="AA480" s="489"/>
      <c r="AB480" s="489"/>
      <c r="AC480" s="489">
        <v>0</v>
      </c>
      <c r="AD480" s="489"/>
      <c r="AE480" s="489"/>
      <c r="AF480" s="489"/>
      <c r="AG480" s="489"/>
    </row>
    <row r="481" spans="1:34" ht="14.25" customHeight="1">
      <c r="B481" s="488" t="s">
        <v>31</v>
      </c>
      <c r="C481" s="488"/>
      <c r="D481" s="488"/>
      <c r="E481" s="488" t="s">
        <v>639</v>
      </c>
      <c r="F481" s="488"/>
      <c r="G481" s="488"/>
      <c r="H481" s="488"/>
      <c r="I481" s="488"/>
      <c r="J481" s="488"/>
      <c r="K481" s="488"/>
      <c r="L481" s="488"/>
      <c r="M481" s="488"/>
      <c r="N481" s="365">
        <v>345000</v>
      </c>
      <c r="O481" s="368">
        <v>-345000</v>
      </c>
      <c r="P481" s="365">
        <v>0</v>
      </c>
      <c r="Q481" s="365">
        <v>0</v>
      </c>
      <c r="R481" s="489">
        <v>0</v>
      </c>
      <c r="S481" s="489"/>
      <c r="T481" s="489">
        <v>0</v>
      </c>
      <c r="U481" s="489"/>
      <c r="W481" s="489">
        <v>0</v>
      </c>
      <c r="X481" s="489"/>
      <c r="Y481" s="489"/>
      <c r="Z481" s="489"/>
      <c r="AA481" s="489"/>
      <c r="AB481" s="489"/>
      <c r="AC481" s="489">
        <v>0</v>
      </c>
      <c r="AD481" s="489"/>
      <c r="AE481" s="489"/>
      <c r="AF481" s="489"/>
      <c r="AG481" s="489"/>
    </row>
    <row r="482" spans="1:34" ht="12.2" customHeight="1"/>
    <row r="483" spans="1:34" ht="14.1" customHeight="1">
      <c r="AC483" s="464" t="s">
        <v>830</v>
      </c>
      <c r="AD483" s="464"/>
      <c r="AE483" s="464"/>
      <c r="AF483" s="464"/>
      <c r="AG483" s="464"/>
      <c r="AH483" s="464"/>
    </row>
    <row r="484" spans="1:34" ht="7.15" customHeight="1">
      <c r="D484" s="482" t="s">
        <v>511</v>
      </c>
      <c r="E484" s="482"/>
      <c r="F484" s="482"/>
      <c r="G484" s="482"/>
      <c r="H484" s="482"/>
      <c r="I484" s="482"/>
      <c r="J484" s="482"/>
      <c r="K484" s="482"/>
      <c r="L484" s="482"/>
      <c r="M484" s="482"/>
      <c r="N484" s="482"/>
      <c r="O484" s="482"/>
      <c r="P484" s="482"/>
      <c r="Q484" s="482"/>
      <c r="R484" s="482"/>
      <c r="S484" s="482"/>
      <c r="T484" s="482"/>
      <c r="U484" s="482"/>
      <c r="V484" s="482"/>
      <c r="W484" s="482"/>
      <c r="X484" s="482"/>
      <c r="Y484" s="482"/>
      <c r="Z484" s="482"/>
      <c r="AA484" s="482"/>
      <c r="AB484" s="482"/>
    </row>
    <row r="485" spans="1:34" ht="9.6" customHeight="1">
      <c r="A485" s="483"/>
      <c r="B485" s="483"/>
      <c r="C485" s="483"/>
      <c r="D485" s="483"/>
      <c r="E485" s="483"/>
      <c r="F485" s="483"/>
      <c r="G485" s="483"/>
      <c r="H485" s="483"/>
      <c r="I485" s="483"/>
      <c r="J485" s="483"/>
      <c r="K485" s="482"/>
      <c r="L485" s="482"/>
      <c r="M485" s="482"/>
      <c r="N485" s="482"/>
      <c r="O485" s="482"/>
      <c r="P485" s="482"/>
      <c r="Q485" s="482"/>
      <c r="R485" s="482"/>
      <c r="S485" s="482"/>
      <c r="T485" s="482"/>
      <c r="U485" s="482"/>
      <c r="V485" s="482"/>
      <c r="W485" s="482"/>
      <c r="X485" s="482"/>
      <c r="Y485" s="482"/>
      <c r="Z485" s="482"/>
      <c r="AA485" s="482"/>
      <c r="AB485" s="482"/>
    </row>
    <row r="486" spans="1:34" ht="13.35" customHeight="1">
      <c r="A486" s="483"/>
      <c r="B486" s="483"/>
      <c r="C486" s="483"/>
      <c r="D486" s="483"/>
      <c r="E486" s="483"/>
      <c r="F486" s="483"/>
      <c r="G486" s="483"/>
      <c r="H486" s="483"/>
      <c r="I486" s="483"/>
      <c r="J486" s="483"/>
      <c r="K486" s="484" t="s">
        <v>615</v>
      </c>
      <c r="L486" s="484"/>
      <c r="M486" s="484"/>
      <c r="N486" s="484"/>
      <c r="O486" s="484"/>
      <c r="P486" s="484"/>
      <c r="Q486" s="484"/>
      <c r="R486" s="484"/>
      <c r="S486" s="484"/>
      <c r="T486" s="484"/>
      <c r="U486" s="484"/>
      <c r="V486" s="484"/>
      <c r="W486" s="484"/>
      <c r="X486" s="484"/>
      <c r="Y486" s="484"/>
    </row>
    <row r="487" spans="1:34" ht="5.25" customHeight="1">
      <c r="A487" s="483"/>
      <c r="B487" s="483"/>
      <c r="C487" s="483"/>
      <c r="D487" s="483"/>
      <c r="E487" s="483"/>
      <c r="F487" s="483"/>
      <c r="G487" s="483"/>
      <c r="H487" s="483"/>
      <c r="I487" s="483"/>
      <c r="J487" s="483"/>
      <c r="K487" s="477" t="s">
        <v>811</v>
      </c>
      <c r="L487" s="477"/>
      <c r="M487" s="477"/>
      <c r="N487" s="477"/>
      <c r="O487" s="477"/>
      <c r="P487" s="477"/>
      <c r="Q487" s="477"/>
      <c r="R487" s="477"/>
      <c r="S487" s="477"/>
      <c r="T487" s="477"/>
      <c r="U487" s="477"/>
      <c r="V487" s="477"/>
      <c r="W487" s="477"/>
      <c r="X487" s="477"/>
    </row>
    <row r="488" spans="1:34" ht="8.1" customHeight="1">
      <c r="C488" s="476" t="s">
        <v>617</v>
      </c>
      <c r="D488" s="476"/>
      <c r="E488" s="476"/>
      <c r="F488" s="476"/>
      <c r="G488" s="476"/>
      <c r="H488" s="476"/>
      <c r="I488" s="476"/>
      <c r="J488" s="476"/>
      <c r="K488" s="476"/>
      <c r="L488" s="477"/>
      <c r="M488" s="477"/>
      <c r="N488" s="477"/>
      <c r="O488" s="477"/>
      <c r="P488" s="477"/>
      <c r="Q488" s="477"/>
      <c r="R488" s="477"/>
      <c r="S488" s="477"/>
      <c r="T488" s="477"/>
      <c r="U488" s="478" t="s">
        <v>618</v>
      </c>
      <c r="V488" s="478"/>
      <c r="W488" s="478"/>
      <c r="X488" s="478"/>
      <c r="Y488" s="478"/>
      <c r="Z488" s="478"/>
      <c r="AA488" s="479" t="s">
        <v>619</v>
      </c>
      <c r="AB488" s="479"/>
      <c r="AC488" s="479"/>
      <c r="AD488" s="479"/>
      <c r="AE488" s="479"/>
    </row>
    <row r="489" spans="1:34" ht="6" customHeight="1">
      <c r="C489" s="476"/>
      <c r="D489" s="476"/>
      <c r="E489" s="476"/>
      <c r="F489" s="476"/>
      <c r="G489" s="476"/>
      <c r="H489" s="476"/>
      <c r="I489" s="476"/>
      <c r="J489" s="476"/>
      <c r="K489" s="476"/>
      <c r="L489" s="480"/>
      <c r="M489" s="480"/>
      <c r="N489" s="480"/>
      <c r="O489" s="480"/>
      <c r="P489" s="480"/>
      <c r="Q489" s="480"/>
      <c r="R489" s="480"/>
      <c r="S489" s="480"/>
      <c r="T489" s="480"/>
      <c r="U489" s="478"/>
      <c r="V489" s="478"/>
      <c r="W489" s="478"/>
      <c r="X489" s="478"/>
      <c r="Y489" s="478"/>
      <c r="Z489" s="478"/>
      <c r="AA489" s="479"/>
      <c r="AB489" s="479"/>
      <c r="AC489" s="479"/>
      <c r="AD489" s="479"/>
      <c r="AE489" s="479"/>
    </row>
    <row r="490" spans="1:34" ht="7.35" customHeight="1">
      <c r="C490" s="476" t="s">
        <v>812</v>
      </c>
      <c r="D490" s="476"/>
      <c r="E490" s="476"/>
      <c r="F490" s="476"/>
      <c r="G490" s="476"/>
      <c r="H490" s="481"/>
      <c r="I490" s="481"/>
      <c r="J490" s="481"/>
      <c r="K490" s="481"/>
      <c r="L490" s="481"/>
      <c r="M490" s="481"/>
      <c r="N490" s="481"/>
      <c r="O490" s="481"/>
      <c r="P490" s="481"/>
      <c r="Q490" s="481"/>
      <c r="R490" s="481"/>
      <c r="S490" s="481"/>
      <c r="T490" s="481"/>
      <c r="U490" s="481"/>
      <c r="V490" s="481"/>
      <c r="W490" s="481"/>
      <c r="X490" s="481"/>
      <c r="Y490" s="478"/>
      <c r="Z490" s="478"/>
      <c r="AA490" s="478" t="s">
        <v>813</v>
      </c>
      <c r="AB490" s="478"/>
      <c r="AC490" s="478"/>
    </row>
    <row r="491" spans="1:34" ht="6.75" customHeight="1">
      <c r="H491" s="481"/>
      <c r="I491" s="481"/>
      <c r="J491" s="481"/>
      <c r="K491" s="481"/>
      <c r="L491" s="481"/>
      <c r="M491" s="481"/>
      <c r="N491" s="481"/>
      <c r="O491" s="481"/>
      <c r="P491" s="481"/>
      <c r="Q491" s="481"/>
      <c r="R491" s="481"/>
      <c r="S491" s="481"/>
      <c r="T491" s="481"/>
      <c r="U491" s="481"/>
      <c r="V491" s="481"/>
      <c r="W491" s="481"/>
      <c r="X491" s="481"/>
      <c r="Y491" s="478"/>
      <c r="Z491" s="478"/>
      <c r="AA491" s="478"/>
      <c r="AB491" s="478"/>
      <c r="AC491" s="478"/>
    </row>
    <row r="492" spans="1:34" ht="29.45" customHeight="1">
      <c r="A492" s="474" t="s">
        <v>496</v>
      </c>
      <c r="B492" s="474"/>
      <c r="C492" s="474"/>
      <c r="D492" s="474"/>
      <c r="E492" s="474"/>
      <c r="F492" s="474"/>
      <c r="G492" s="474"/>
      <c r="H492" s="474"/>
      <c r="I492" s="474"/>
      <c r="J492" s="474"/>
      <c r="K492" s="474"/>
      <c r="L492" s="474"/>
      <c r="N492" s="354" t="s">
        <v>814</v>
      </c>
      <c r="O492" s="355" t="s">
        <v>815</v>
      </c>
      <c r="P492" s="354" t="s">
        <v>624</v>
      </c>
      <c r="Q492" s="475" t="s">
        <v>625</v>
      </c>
      <c r="R492" s="475"/>
      <c r="S492" s="354" t="s">
        <v>626</v>
      </c>
      <c r="T492" s="475" t="s">
        <v>627</v>
      </c>
      <c r="U492" s="475"/>
      <c r="V492" s="475" t="s">
        <v>816</v>
      </c>
      <c r="W492" s="475"/>
      <c r="X492" s="475"/>
      <c r="Y492" s="475"/>
      <c r="Z492" s="475"/>
      <c r="AA492" s="475"/>
      <c r="AB492" s="475" t="s">
        <v>516</v>
      </c>
      <c r="AC492" s="475"/>
      <c r="AD492" s="475"/>
      <c r="AE492" s="475"/>
      <c r="AF492" s="475"/>
    </row>
    <row r="493" spans="1:34" ht="9" customHeight="1"/>
    <row r="494" spans="1:34" ht="11.25" customHeight="1">
      <c r="B494" s="492" t="s">
        <v>33</v>
      </c>
      <c r="C494" s="492"/>
      <c r="D494" s="492"/>
      <c r="E494" s="471" t="s">
        <v>34</v>
      </c>
      <c r="F494" s="471"/>
      <c r="G494" s="471"/>
      <c r="H494" s="471"/>
      <c r="I494" s="471"/>
      <c r="J494" s="471"/>
      <c r="K494" s="471"/>
      <c r="L494" s="471"/>
      <c r="M494" s="471"/>
      <c r="N494" s="363">
        <v>1805010.92</v>
      </c>
      <c r="O494" s="363">
        <v>684298.88</v>
      </c>
      <c r="P494" s="363">
        <v>2489309.7999999998</v>
      </c>
      <c r="Q494" s="363">
        <v>2489309.7999999998</v>
      </c>
      <c r="R494" s="493">
        <v>2489309.7999999998</v>
      </c>
      <c r="S494" s="493"/>
      <c r="T494" s="493">
        <v>2489309.7999999998</v>
      </c>
      <c r="U494" s="493"/>
      <c r="W494" s="493">
        <v>2489309.7999999998</v>
      </c>
      <c r="X494" s="493"/>
      <c r="Y494" s="493"/>
      <c r="Z494" s="493"/>
      <c r="AA494" s="493"/>
      <c r="AB494" s="493"/>
      <c r="AC494" s="493">
        <v>0</v>
      </c>
      <c r="AD494" s="493"/>
      <c r="AE494" s="493"/>
      <c r="AF494" s="493"/>
      <c r="AG494" s="493"/>
    </row>
    <row r="495" spans="1:34" ht="14.25" customHeight="1">
      <c r="B495" s="490" t="s">
        <v>35</v>
      </c>
      <c r="C495" s="490"/>
      <c r="D495" s="490"/>
      <c r="E495" s="490" t="s">
        <v>36</v>
      </c>
      <c r="F495" s="490"/>
      <c r="G495" s="490"/>
      <c r="H495" s="490"/>
      <c r="I495" s="490"/>
      <c r="J495" s="490"/>
      <c r="K495" s="490"/>
      <c r="L495" s="490"/>
      <c r="M495" s="490"/>
      <c r="N495" s="364">
        <v>336500</v>
      </c>
      <c r="O495" s="364">
        <v>17102.349999999999</v>
      </c>
      <c r="P495" s="364">
        <v>353602.35</v>
      </c>
      <c r="Q495" s="364">
        <v>353602.35</v>
      </c>
      <c r="R495" s="491">
        <v>353602.35</v>
      </c>
      <c r="S495" s="491"/>
      <c r="T495" s="491">
        <v>353602.35</v>
      </c>
      <c r="U495" s="491"/>
      <c r="W495" s="491">
        <v>353602.35</v>
      </c>
      <c r="X495" s="491"/>
      <c r="Y495" s="491"/>
      <c r="Z495" s="491"/>
      <c r="AA495" s="491"/>
      <c r="AB495" s="491"/>
      <c r="AC495" s="491">
        <v>0</v>
      </c>
      <c r="AD495" s="491"/>
      <c r="AE495" s="491"/>
      <c r="AF495" s="491"/>
      <c r="AG495" s="491"/>
    </row>
    <row r="496" spans="1:34" ht="14.25" customHeight="1">
      <c r="B496" s="488" t="s">
        <v>37</v>
      </c>
      <c r="C496" s="488"/>
      <c r="D496" s="488"/>
      <c r="E496" s="488" t="s">
        <v>653</v>
      </c>
      <c r="F496" s="488"/>
      <c r="G496" s="488"/>
      <c r="H496" s="488"/>
      <c r="I496" s="488"/>
      <c r="J496" s="488"/>
      <c r="K496" s="488"/>
      <c r="L496" s="488"/>
      <c r="M496" s="488"/>
      <c r="N496" s="365">
        <v>268000</v>
      </c>
      <c r="O496" s="365">
        <v>7753.43</v>
      </c>
      <c r="P496" s="365">
        <v>275753.43</v>
      </c>
      <c r="Q496" s="365">
        <v>275753.43</v>
      </c>
      <c r="R496" s="489">
        <v>275753.43</v>
      </c>
      <c r="S496" s="489"/>
      <c r="T496" s="489">
        <v>275753.43</v>
      </c>
      <c r="U496" s="489"/>
      <c r="W496" s="489">
        <v>275753.43</v>
      </c>
      <c r="X496" s="489"/>
      <c r="Y496" s="489"/>
      <c r="Z496" s="489"/>
      <c r="AA496" s="489"/>
      <c r="AB496" s="489"/>
      <c r="AC496" s="489">
        <v>0</v>
      </c>
      <c r="AD496" s="489"/>
      <c r="AE496" s="489"/>
      <c r="AF496" s="489"/>
      <c r="AG496" s="489"/>
    </row>
    <row r="497" spans="2:33" ht="14.25" customHeight="1">
      <c r="B497" s="488" t="s">
        <v>39</v>
      </c>
      <c r="C497" s="488"/>
      <c r="D497" s="488"/>
      <c r="E497" s="488" t="s">
        <v>654</v>
      </c>
      <c r="F497" s="488"/>
      <c r="G497" s="488"/>
      <c r="H497" s="488"/>
      <c r="I497" s="488"/>
      <c r="J497" s="488"/>
      <c r="K497" s="488"/>
      <c r="L497" s="488"/>
      <c r="M497" s="488"/>
      <c r="N497" s="365">
        <v>0</v>
      </c>
      <c r="O497" s="365">
        <v>2000</v>
      </c>
      <c r="P497" s="365">
        <v>2000</v>
      </c>
      <c r="Q497" s="365">
        <v>2000</v>
      </c>
      <c r="R497" s="489">
        <v>2000</v>
      </c>
      <c r="S497" s="489"/>
      <c r="T497" s="489">
        <v>2000</v>
      </c>
      <c r="U497" s="489"/>
      <c r="W497" s="489">
        <v>2000</v>
      </c>
      <c r="X497" s="489"/>
      <c r="Y497" s="489"/>
      <c r="Z497" s="489"/>
      <c r="AA497" s="489"/>
      <c r="AB497" s="489"/>
      <c r="AC497" s="489">
        <v>0</v>
      </c>
      <c r="AD497" s="489"/>
      <c r="AE497" s="489"/>
      <c r="AF497" s="489"/>
      <c r="AG497" s="489"/>
    </row>
    <row r="498" spans="2:33" ht="14.25" customHeight="1">
      <c r="B498" s="488" t="s">
        <v>41</v>
      </c>
      <c r="C498" s="488"/>
      <c r="D498" s="488"/>
      <c r="E498" s="488" t="s">
        <v>655</v>
      </c>
      <c r="F498" s="488"/>
      <c r="G498" s="488"/>
      <c r="H498" s="488"/>
      <c r="I498" s="488"/>
      <c r="J498" s="488"/>
      <c r="K498" s="488"/>
      <c r="L498" s="488"/>
      <c r="M498" s="488"/>
      <c r="N498" s="365">
        <v>268000</v>
      </c>
      <c r="O498" s="365">
        <v>5753.43</v>
      </c>
      <c r="P498" s="365">
        <v>273753.43</v>
      </c>
      <c r="Q498" s="365">
        <v>273753.43</v>
      </c>
      <c r="R498" s="489">
        <v>273753.43</v>
      </c>
      <c r="S498" s="489"/>
      <c r="T498" s="489">
        <v>273753.43</v>
      </c>
      <c r="U498" s="489"/>
      <c r="W498" s="489">
        <v>273753.43</v>
      </c>
      <c r="X498" s="489"/>
      <c r="Y498" s="489"/>
      <c r="Z498" s="489"/>
      <c r="AA498" s="489"/>
      <c r="AB498" s="489"/>
      <c r="AC498" s="489">
        <v>0</v>
      </c>
      <c r="AD498" s="489"/>
      <c r="AE498" s="489"/>
      <c r="AF498" s="489"/>
      <c r="AG498" s="489"/>
    </row>
    <row r="499" spans="2:33" ht="14.25" customHeight="1">
      <c r="B499" s="488" t="s">
        <v>45</v>
      </c>
      <c r="C499" s="488"/>
      <c r="D499" s="488"/>
      <c r="E499" s="488" t="s">
        <v>659</v>
      </c>
      <c r="F499" s="488"/>
      <c r="G499" s="488"/>
      <c r="H499" s="488"/>
      <c r="I499" s="488"/>
      <c r="J499" s="488"/>
      <c r="K499" s="488"/>
      <c r="L499" s="488"/>
      <c r="M499" s="488"/>
      <c r="N499" s="365">
        <v>0</v>
      </c>
      <c r="O499" s="365">
        <v>16449.919999999998</v>
      </c>
      <c r="P499" s="365">
        <v>16449.919999999998</v>
      </c>
      <c r="Q499" s="365">
        <v>16449.919999999998</v>
      </c>
      <c r="R499" s="489">
        <v>16449.919999999998</v>
      </c>
      <c r="S499" s="489"/>
      <c r="T499" s="489">
        <v>16449.919999999998</v>
      </c>
      <c r="U499" s="489"/>
      <c r="W499" s="489">
        <v>16449.919999999998</v>
      </c>
      <c r="X499" s="489"/>
      <c r="Y499" s="489"/>
      <c r="Z499" s="489"/>
      <c r="AA499" s="489"/>
      <c r="AB499" s="489"/>
      <c r="AC499" s="489">
        <v>0</v>
      </c>
      <c r="AD499" s="489"/>
      <c r="AE499" s="489"/>
      <c r="AF499" s="489"/>
      <c r="AG499" s="489"/>
    </row>
    <row r="500" spans="2:33" ht="14.25" customHeight="1">
      <c r="B500" s="488" t="s">
        <v>47</v>
      </c>
      <c r="C500" s="488"/>
      <c r="D500" s="488"/>
      <c r="E500" s="488" t="s">
        <v>660</v>
      </c>
      <c r="F500" s="488"/>
      <c r="G500" s="488"/>
      <c r="H500" s="488"/>
      <c r="I500" s="488"/>
      <c r="J500" s="488"/>
      <c r="K500" s="488"/>
      <c r="L500" s="488"/>
      <c r="M500" s="488"/>
      <c r="N500" s="365">
        <v>0</v>
      </c>
      <c r="O500" s="365">
        <v>16449.919999999998</v>
      </c>
      <c r="P500" s="365">
        <v>16449.919999999998</v>
      </c>
      <c r="Q500" s="365">
        <v>16449.919999999998</v>
      </c>
      <c r="R500" s="489">
        <v>16449.919999999998</v>
      </c>
      <c r="S500" s="489"/>
      <c r="T500" s="489">
        <v>16449.919999999998</v>
      </c>
      <c r="U500" s="489"/>
      <c r="W500" s="489">
        <v>16449.919999999998</v>
      </c>
      <c r="X500" s="489"/>
      <c r="Y500" s="489"/>
      <c r="Z500" s="489"/>
      <c r="AA500" s="489"/>
      <c r="AB500" s="489"/>
      <c r="AC500" s="489">
        <v>0</v>
      </c>
      <c r="AD500" s="489"/>
      <c r="AE500" s="489"/>
      <c r="AF500" s="489"/>
      <c r="AG500" s="489"/>
    </row>
    <row r="501" spans="2:33" ht="14.25" customHeight="1">
      <c r="B501" s="488" t="s">
        <v>53</v>
      </c>
      <c r="C501" s="488"/>
      <c r="D501" s="488"/>
      <c r="E501" s="488" t="s">
        <v>661</v>
      </c>
      <c r="F501" s="488"/>
      <c r="G501" s="488"/>
      <c r="H501" s="488"/>
      <c r="I501" s="488"/>
      <c r="J501" s="488"/>
      <c r="K501" s="488"/>
      <c r="L501" s="488"/>
      <c r="M501" s="488"/>
      <c r="N501" s="365">
        <v>0</v>
      </c>
      <c r="O501" s="365">
        <v>61399</v>
      </c>
      <c r="P501" s="365">
        <v>61399</v>
      </c>
      <c r="Q501" s="365">
        <v>61399</v>
      </c>
      <c r="R501" s="489">
        <v>61399</v>
      </c>
      <c r="S501" s="489"/>
      <c r="T501" s="489">
        <v>61399</v>
      </c>
      <c r="U501" s="489"/>
      <c r="W501" s="489">
        <v>61399</v>
      </c>
      <c r="X501" s="489"/>
      <c r="Y501" s="489"/>
      <c r="Z501" s="489"/>
      <c r="AA501" s="489"/>
      <c r="AB501" s="489"/>
      <c r="AC501" s="489">
        <v>0</v>
      </c>
      <c r="AD501" s="489"/>
      <c r="AE501" s="489"/>
      <c r="AF501" s="489"/>
      <c r="AG501" s="489"/>
    </row>
    <row r="502" spans="2:33" ht="14.25" customHeight="1">
      <c r="B502" s="488" t="s">
        <v>55</v>
      </c>
      <c r="C502" s="488"/>
      <c r="D502" s="488"/>
      <c r="E502" s="488" t="s">
        <v>663</v>
      </c>
      <c r="F502" s="488"/>
      <c r="G502" s="488"/>
      <c r="H502" s="488"/>
      <c r="I502" s="488"/>
      <c r="J502" s="488"/>
      <c r="K502" s="488"/>
      <c r="L502" s="488"/>
      <c r="M502" s="488"/>
      <c r="N502" s="365">
        <v>0</v>
      </c>
      <c r="O502" s="365">
        <v>61399</v>
      </c>
      <c r="P502" s="365">
        <v>61399</v>
      </c>
      <c r="Q502" s="365">
        <v>61399</v>
      </c>
      <c r="R502" s="489">
        <v>61399</v>
      </c>
      <c r="S502" s="489"/>
      <c r="T502" s="489">
        <v>61399</v>
      </c>
      <c r="U502" s="489"/>
      <c r="W502" s="489">
        <v>61399</v>
      </c>
      <c r="X502" s="489"/>
      <c r="Y502" s="489"/>
      <c r="Z502" s="489"/>
      <c r="AA502" s="489"/>
      <c r="AB502" s="489"/>
      <c r="AC502" s="489">
        <v>0</v>
      </c>
      <c r="AD502" s="489"/>
      <c r="AE502" s="489"/>
      <c r="AF502" s="489"/>
      <c r="AG502" s="489"/>
    </row>
    <row r="503" spans="2:33" ht="14.25" customHeight="1">
      <c r="B503" s="488" t="s">
        <v>61</v>
      </c>
      <c r="C503" s="488"/>
      <c r="D503" s="488"/>
      <c r="E503" s="488" t="s">
        <v>666</v>
      </c>
      <c r="F503" s="488"/>
      <c r="G503" s="488"/>
      <c r="H503" s="488"/>
      <c r="I503" s="488"/>
      <c r="J503" s="488"/>
      <c r="K503" s="488"/>
      <c r="L503" s="488"/>
      <c r="M503" s="488"/>
      <c r="N503" s="365">
        <v>68500</v>
      </c>
      <c r="O503" s="368">
        <v>-68500</v>
      </c>
      <c r="P503" s="365">
        <v>0</v>
      </c>
      <c r="Q503" s="365">
        <v>0</v>
      </c>
      <c r="R503" s="489">
        <v>0</v>
      </c>
      <c r="S503" s="489"/>
      <c r="T503" s="489">
        <v>0</v>
      </c>
      <c r="U503" s="489"/>
      <c r="W503" s="489">
        <v>0</v>
      </c>
      <c r="X503" s="489"/>
      <c r="Y503" s="489"/>
      <c r="Z503" s="489"/>
      <c r="AA503" s="489"/>
      <c r="AB503" s="489"/>
      <c r="AC503" s="489">
        <v>0</v>
      </c>
      <c r="AD503" s="489"/>
      <c r="AE503" s="489"/>
      <c r="AF503" s="489"/>
      <c r="AG503" s="489"/>
    </row>
    <row r="504" spans="2:33" ht="14.25" customHeight="1">
      <c r="B504" s="488" t="s">
        <v>63</v>
      </c>
      <c r="C504" s="488"/>
      <c r="D504" s="488"/>
      <c r="E504" s="488" t="s">
        <v>667</v>
      </c>
      <c r="F504" s="488"/>
      <c r="G504" s="488"/>
      <c r="H504" s="488"/>
      <c r="I504" s="488"/>
      <c r="J504" s="488"/>
      <c r="K504" s="488"/>
      <c r="L504" s="488"/>
      <c r="M504" s="488"/>
      <c r="N504" s="365">
        <v>68500</v>
      </c>
      <c r="O504" s="368">
        <v>-68500</v>
      </c>
      <c r="P504" s="365">
        <v>0</v>
      </c>
      <c r="Q504" s="365">
        <v>0</v>
      </c>
      <c r="R504" s="489">
        <v>0</v>
      </c>
      <c r="S504" s="489"/>
      <c r="T504" s="489">
        <v>0</v>
      </c>
      <c r="U504" s="489"/>
      <c r="W504" s="489">
        <v>0</v>
      </c>
      <c r="X504" s="489"/>
      <c r="Y504" s="489"/>
      <c r="Z504" s="489"/>
      <c r="AA504" s="489"/>
      <c r="AB504" s="489"/>
      <c r="AC504" s="489">
        <v>0</v>
      </c>
      <c r="AD504" s="489"/>
      <c r="AE504" s="489"/>
      <c r="AF504" s="489"/>
      <c r="AG504" s="489"/>
    </row>
    <row r="505" spans="2:33" ht="14.25" customHeight="1">
      <c r="B505" s="490" t="s">
        <v>81</v>
      </c>
      <c r="C505" s="490"/>
      <c r="D505" s="490"/>
      <c r="E505" s="490" t="s">
        <v>82</v>
      </c>
      <c r="F505" s="490"/>
      <c r="G505" s="490"/>
      <c r="H505" s="490"/>
      <c r="I505" s="490"/>
      <c r="J505" s="490"/>
      <c r="K505" s="490"/>
      <c r="L505" s="490"/>
      <c r="M505" s="490"/>
      <c r="N505" s="364">
        <v>0</v>
      </c>
      <c r="O505" s="364">
        <v>423651.81</v>
      </c>
      <c r="P505" s="364">
        <v>423651.81</v>
      </c>
      <c r="Q505" s="364">
        <v>423651.81</v>
      </c>
      <c r="R505" s="491">
        <v>423651.81</v>
      </c>
      <c r="S505" s="491"/>
      <c r="T505" s="491">
        <v>423651.81</v>
      </c>
      <c r="U505" s="491"/>
      <c r="W505" s="491">
        <v>423651.81</v>
      </c>
      <c r="X505" s="491"/>
      <c r="Y505" s="491"/>
      <c r="Z505" s="491"/>
      <c r="AA505" s="491"/>
      <c r="AB505" s="491"/>
      <c r="AC505" s="491">
        <v>0</v>
      </c>
      <c r="AD505" s="491"/>
      <c r="AE505" s="491"/>
      <c r="AF505" s="491"/>
      <c r="AG505" s="491"/>
    </row>
    <row r="506" spans="2:33" ht="14.25" customHeight="1">
      <c r="B506" s="488" t="s">
        <v>90</v>
      </c>
      <c r="C506" s="488"/>
      <c r="D506" s="488"/>
      <c r="E506" s="488" t="s">
        <v>675</v>
      </c>
      <c r="F506" s="488"/>
      <c r="G506" s="488"/>
      <c r="H506" s="488"/>
      <c r="I506" s="488"/>
      <c r="J506" s="488"/>
      <c r="K506" s="488"/>
      <c r="L506" s="488"/>
      <c r="M506" s="488"/>
      <c r="N506" s="365">
        <v>0</v>
      </c>
      <c r="O506" s="365">
        <v>333681.01</v>
      </c>
      <c r="P506" s="365">
        <v>333681.01</v>
      </c>
      <c r="Q506" s="365">
        <v>333681.01</v>
      </c>
      <c r="R506" s="489">
        <v>333681.01</v>
      </c>
      <c r="S506" s="489"/>
      <c r="T506" s="489">
        <v>333681.01</v>
      </c>
      <c r="U506" s="489"/>
      <c r="W506" s="489">
        <v>333681.01</v>
      </c>
      <c r="X506" s="489"/>
      <c r="Y506" s="489"/>
      <c r="Z506" s="489"/>
      <c r="AA506" s="489"/>
      <c r="AB506" s="489"/>
      <c r="AC506" s="489">
        <v>0</v>
      </c>
      <c r="AD506" s="489"/>
      <c r="AE506" s="489"/>
      <c r="AF506" s="489"/>
      <c r="AG506" s="489"/>
    </row>
    <row r="507" spans="2:33" ht="14.25" customHeight="1">
      <c r="B507" s="488" t="s">
        <v>92</v>
      </c>
      <c r="C507" s="488"/>
      <c r="D507" s="488"/>
      <c r="E507" s="488" t="s">
        <v>676</v>
      </c>
      <c r="F507" s="488"/>
      <c r="G507" s="488"/>
      <c r="H507" s="488"/>
      <c r="I507" s="488"/>
      <c r="J507" s="488"/>
      <c r="K507" s="488"/>
      <c r="L507" s="488"/>
      <c r="M507" s="488"/>
      <c r="N507" s="365">
        <v>0</v>
      </c>
      <c r="O507" s="365">
        <v>333681.01</v>
      </c>
      <c r="P507" s="365">
        <v>333681.01</v>
      </c>
      <c r="Q507" s="365">
        <v>333681.01</v>
      </c>
      <c r="R507" s="489">
        <v>333681.01</v>
      </c>
      <c r="S507" s="489"/>
      <c r="T507" s="489">
        <v>333681.01</v>
      </c>
      <c r="U507" s="489"/>
      <c r="W507" s="489">
        <v>333681.01</v>
      </c>
      <c r="X507" s="489"/>
      <c r="Y507" s="489"/>
      <c r="Z507" s="489"/>
      <c r="AA507" s="489"/>
      <c r="AB507" s="489"/>
      <c r="AC507" s="489">
        <v>0</v>
      </c>
      <c r="AD507" s="489"/>
      <c r="AE507" s="489"/>
      <c r="AF507" s="489"/>
      <c r="AG507" s="489"/>
    </row>
    <row r="508" spans="2:33" ht="14.25" customHeight="1">
      <c r="B508" s="488" t="s">
        <v>96</v>
      </c>
      <c r="C508" s="488"/>
      <c r="D508" s="488"/>
      <c r="E508" s="488" t="s">
        <v>677</v>
      </c>
      <c r="F508" s="488"/>
      <c r="G508" s="488"/>
      <c r="H508" s="488"/>
      <c r="I508" s="488"/>
      <c r="J508" s="488"/>
      <c r="K508" s="488"/>
      <c r="L508" s="488"/>
      <c r="M508" s="488"/>
      <c r="N508" s="365">
        <v>0</v>
      </c>
      <c r="O508" s="365">
        <v>888.5</v>
      </c>
      <c r="P508" s="365">
        <v>888.5</v>
      </c>
      <c r="Q508" s="365">
        <v>888.5</v>
      </c>
      <c r="R508" s="489">
        <v>888.5</v>
      </c>
      <c r="S508" s="489"/>
      <c r="T508" s="489">
        <v>888.5</v>
      </c>
      <c r="U508" s="489"/>
      <c r="W508" s="489">
        <v>888.5</v>
      </c>
      <c r="X508" s="489"/>
      <c r="Y508" s="489"/>
      <c r="Z508" s="489"/>
      <c r="AA508" s="489"/>
      <c r="AB508" s="489"/>
      <c r="AC508" s="489">
        <v>0</v>
      </c>
      <c r="AD508" s="489"/>
      <c r="AE508" s="489"/>
      <c r="AF508" s="489"/>
      <c r="AG508" s="489"/>
    </row>
    <row r="509" spans="2:33" ht="14.25" customHeight="1">
      <c r="B509" s="488" t="s">
        <v>435</v>
      </c>
      <c r="C509" s="488"/>
      <c r="D509" s="488"/>
      <c r="E509" s="488" t="s">
        <v>679</v>
      </c>
      <c r="F509" s="488"/>
      <c r="G509" s="488"/>
      <c r="H509" s="488"/>
      <c r="I509" s="488"/>
      <c r="J509" s="488"/>
      <c r="K509" s="488"/>
      <c r="L509" s="488"/>
      <c r="M509" s="488"/>
      <c r="N509" s="365">
        <v>0</v>
      </c>
      <c r="O509" s="365">
        <v>888.5</v>
      </c>
      <c r="P509" s="365">
        <v>888.5</v>
      </c>
      <c r="Q509" s="365">
        <v>888.5</v>
      </c>
      <c r="R509" s="489">
        <v>888.5</v>
      </c>
      <c r="S509" s="489"/>
      <c r="T509" s="489">
        <v>888.5</v>
      </c>
      <c r="U509" s="489"/>
      <c r="W509" s="489">
        <v>888.5</v>
      </c>
      <c r="X509" s="489"/>
      <c r="Y509" s="489"/>
      <c r="Z509" s="489"/>
      <c r="AA509" s="489"/>
      <c r="AB509" s="489"/>
      <c r="AC509" s="489">
        <v>0</v>
      </c>
      <c r="AD509" s="489"/>
      <c r="AE509" s="489"/>
      <c r="AF509" s="489"/>
      <c r="AG509" s="489"/>
    </row>
    <row r="510" spans="2:33" ht="14.25" customHeight="1">
      <c r="B510" s="488" t="s">
        <v>106</v>
      </c>
      <c r="C510" s="488"/>
      <c r="D510" s="488"/>
      <c r="E510" s="488" t="s">
        <v>686</v>
      </c>
      <c r="F510" s="488"/>
      <c r="G510" s="488"/>
      <c r="H510" s="488"/>
      <c r="I510" s="488"/>
      <c r="J510" s="488"/>
      <c r="K510" s="488"/>
      <c r="L510" s="488"/>
      <c r="M510" s="488"/>
      <c r="N510" s="365">
        <v>0</v>
      </c>
      <c r="O510" s="365">
        <v>89082.3</v>
      </c>
      <c r="P510" s="365">
        <v>89082.3</v>
      </c>
      <c r="Q510" s="365">
        <v>89082.3</v>
      </c>
      <c r="R510" s="489">
        <v>89082.3</v>
      </c>
      <c r="S510" s="489"/>
      <c r="T510" s="489">
        <v>89082.3</v>
      </c>
      <c r="U510" s="489"/>
      <c r="W510" s="489">
        <v>89082.3</v>
      </c>
      <c r="X510" s="489"/>
      <c r="Y510" s="489"/>
      <c r="Z510" s="489"/>
      <c r="AA510" s="489"/>
      <c r="AB510" s="489"/>
      <c r="AC510" s="489">
        <v>0</v>
      </c>
      <c r="AD510" s="489"/>
      <c r="AE510" s="489"/>
      <c r="AF510" s="489"/>
      <c r="AG510" s="489"/>
    </row>
    <row r="511" spans="2:33" ht="14.25" customHeight="1">
      <c r="B511" s="488" t="s">
        <v>108</v>
      </c>
      <c r="C511" s="488"/>
      <c r="D511" s="488"/>
      <c r="E511" s="488" t="s">
        <v>687</v>
      </c>
      <c r="F511" s="488"/>
      <c r="G511" s="488"/>
      <c r="H511" s="488"/>
      <c r="I511" s="488"/>
      <c r="J511" s="488"/>
      <c r="K511" s="488"/>
      <c r="L511" s="488"/>
      <c r="M511" s="488"/>
      <c r="N511" s="365">
        <v>0</v>
      </c>
      <c r="O511" s="365">
        <v>89082.3</v>
      </c>
      <c r="P511" s="365">
        <v>89082.3</v>
      </c>
      <c r="Q511" s="365">
        <v>89082.3</v>
      </c>
      <c r="R511" s="489">
        <v>89082.3</v>
      </c>
      <c r="S511" s="489"/>
      <c r="T511" s="489">
        <v>89082.3</v>
      </c>
      <c r="U511" s="489"/>
      <c r="W511" s="489">
        <v>89082.3</v>
      </c>
      <c r="X511" s="489"/>
      <c r="Y511" s="489"/>
      <c r="Z511" s="489"/>
      <c r="AA511" s="489"/>
      <c r="AB511" s="489"/>
      <c r="AC511" s="489">
        <v>0</v>
      </c>
      <c r="AD511" s="489"/>
      <c r="AE511" s="489"/>
      <c r="AF511" s="489"/>
      <c r="AG511" s="489"/>
    </row>
    <row r="512" spans="2:33" ht="14.25" customHeight="1">
      <c r="B512" s="490" t="s">
        <v>110</v>
      </c>
      <c r="C512" s="490"/>
      <c r="D512" s="490"/>
      <c r="E512" s="490" t="s">
        <v>111</v>
      </c>
      <c r="F512" s="490"/>
      <c r="G512" s="490"/>
      <c r="H512" s="490"/>
      <c r="I512" s="490"/>
      <c r="J512" s="490"/>
      <c r="K512" s="490"/>
      <c r="L512" s="490"/>
      <c r="M512" s="490"/>
      <c r="N512" s="364">
        <v>0</v>
      </c>
      <c r="O512" s="364">
        <v>60358.45</v>
      </c>
      <c r="P512" s="364">
        <v>60358.45</v>
      </c>
      <c r="Q512" s="364">
        <v>60358.45</v>
      </c>
      <c r="R512" s="491">
        <v>60358.45</v>
      </c>
      <c r="S512" s="491"/>
      <c r="T512" s="491">
        <v>60358.45</v>
      </c>
      <c r="U512" s="491"/>
      <c r="W512" s="491">
        <v>60358.45</v>
      </c>
      <c r="X512" s="491"/>
      <c r="Y512" s="491"/>
      <c r="Z512" s="491"/>
      <c r="AA512" s="491"/>
      <c r="AB512" s="491"/>
      <c r="AC512" s="491">
        <v>0</v>
      </c>
      <c r="AD512" s="491"/>
      <c r="AE512" s="491"/>
      <c r="AF512" s="491"/>
      <c r="AG512" s="491"/>
    </row>
    <row r="513" spans="2:34" ht="14.25" customHeight="1">
      <c r="B513" s="488" t="s">
        <v>690</v>
      </c>
      <c r="C513" s="488"/>
      <c r="D513" s="488"/>
      <c r="E513" s="488" t="s">
        <v>691</v>
      </c>
      <c r="F513" s="488"/>
      <c r="G513" s="488"/>
      <c r="H513" s="488"/>
      <c r="I513" s="488"/>
      <c r="J513" s="488"/>
      <c r="K513" s="488"/>
      <c r="L513" s="488"/>
      <c r="M513" s="488"/>
      <c r="N513" s="365">
        <v>0</v>
      </c>
      <c r="O513" s="365">
        <v>60358.45</v>
      </c>
      <c r="P513" s="365">
        <v>60358.45</v>
      </c>
      <c r="Q513" s="365">
        <v>60358.45</v>
      </c>
      <c r="R513" s="489">
        <v>60358.45</v>
      </c>
      <c r="S513" s="489"/>
      <c r="T513" s="489">
        <v>60358.45</v>
      </c>
      <c r="U513" s="489"/>
      <c r="W513" s="489">
        <v>60358.45</v>
      </c>
      <c r="X513" s="489"/>
      <c r="Y513" s="489"/>
      <c r="Z513" s="489"/>
      <c r="AA513" s="489"/>
      <c r="AB513" s="489"/>
      <c r="AC513" s="489">
        <v>0</v>
      </c>
      <c r="AD513" s="489"/>
      <c r="AE513" s="489"/>
      <c r="AF513" s="489"/>
      <c r="AG513" s="489"/>
    </row>
    <row r="514" spans="2:34" ht="14.25" customHeight="1">
      <c r="B514" s="488" t="s">
        <v>694</v>
      </c>
      <c r="C514" s="488"/>
      <c r="D514" s="488"/>
      <c r="E514" s="488" t="s">
        <v>695</v>
      </c>
      <c r="F514" s="488"/>
      <c r="G514" s="488"/>
      <c r="H514" s="488"/>
      <c r="I514" s="488"/>
      <c r="J514" s="488"/>
      <c r="K514" s="488"/>
      <c r="L514" s="488"/>
      <c r="M514" s="488"/>
      <c r="N514" s="365">
        <v>0</v>
      </c>
      <c r="O514" s="365">
        <v>60358.45</v>
      </c>
      <c r="P514" s="365">
        <v>60358.45</v>
      </c>
      <c r="Q514" s="365">
        <v>60358.45</v>
      </c>
      <c r="R514" s="489">
        <v>60358.45</v>
      </c>
      <c r="S514" s="489"/>
      <c r="T514" s="489">
        <v>60358.45</v>
      </c>
      <c r="U514" s="489"/>
      <c r="W514" s="489">
        <v>60358.45</v>
      </c>
      <c r="X514" s="489"/>
      <c r="Y514" s="489"/>
      <c r="Z514" s="489"/>
      <c r="AA514" s="489"/>
      <c r="AB514" s="489"/>
      <c r="AC514" s="489">
        <v>0</v>
      </c>
      <c r="AD514" s="489"/>
      <c r="AE514" s="489"/>
      <c r="AF514" s="489"/>
      <c r="AG514" s="489"/>
    </row>
    <row r="515" spans="2:34" ht="14.25" customHeight="1">
      <c r="B515" s="490" t="s">
        <v>119</v>
      </c>
      <c r="C515" s="490"/>
      <c r="D515" s="490"/>
      <c r="E515" s="490" t="s">
        <v>120</v>
      </c>
      <c r="F515" s="490"/>
      <c r="G515" s="490"/>
      <c r="H515" s="490"/>
      <c r="I515" s="490"/>
      <c r="J515" s="490"/>
      <c r="K515" s="490"/>
      <c r="L515" s="490"/>
      <c r="M515" s="490"/>
      <c r="N515" s="364">
        <v>1319510.92</v>
      </c>
      <c r="O515" s="367">
        <v>-54588.2</v>
      </c>
      <c r="P515" s="364">
        <v>1264922.72</v>
      </c>
      <c r="Q515" s="364">
        <v>1264922.72</v>
      </c>
      <c r="R515" s="491">
        <v>1264922.72</v>
      </c>
      <c r="S515" s="491"/>
      <c r="T515" s="491">
        <v>1264922.72</v>
      </c>
      <c r="U515" s="491"/>
      <c r="W515" s="491">
        <v>1264922.72</v>
      </c>
      <c r="X515" s="491"/>
      <c r="Y515" s="491"/>
      <c r="Z515" s="491"/>
      <c r="AA515" s="491"/>
      <c r="AB515" s="491"/>
      <c r="AC515" s="491">
        <v>0</v>
      </c>
      <c r="AD515" s="491"/>
      <c r="AE515" s="491"/>
      <c r="AF515" s="491"/>
      <c r="AG515" s="491"/>
    </row>
    <row r="516" spans="2:34" ht="14.25" customHeight="1">
      <c r="B516" s="488" t="s">
        <v>121</v>
      </c>
      <c r="C516" s="488"/>
      <c r="D516" s="488"/>
      <c r="E516" s="488" t="s">
        <v>696</v>
      </c>
      <c r="F516" s="488"/>
      <c r="G516" s="488"/>
      <c r="H516" s="488"/>
      <c r="I516" s="488"/>
      <c r="J516" s="488"/>
      <c r="K516" s="488"/>
      <c r="L516" s="488"/>
      <c r="M516" s="488"/>
      <c r="N516" s="365">
        <v>1319510.92</v>
      </c>
      <c r="O516" s="368">
        <v>-54588.2</v>
      </c>
      <c r="P516" s="365">
        <v>1264922.72</v>
      </c>
      <c r="Q516" s="365">
        <v>1264922.72</v>
      </c>
      <c r="R516" s="489">
        <v>1264922.72</v>
      </c>
      <c r="S516" s="489"/>
      <c r="T516" s="489">
        <v>1264922.72</v>
      </c>
      <c r="U516" s="489"/>
      <c r="W516" s="489">
        <v>1264922.72</v>
      </c>
      <c r="X516" s="489"/>
      <c r="Y516" s="489"/>
      <c r="Z516" s="489"/>
      <c r="AA516" s="489"/>
      <c r="AB516" s="489"/>
      <c r="AC516" s="489">
        <v>0</v>
      </c>
      <c r="AD516" s="489"/>
      <c r="AE516" s="489"/>
      <c r="AF516" s="489"/>
      <c r="AG516" s="489"/>
    </row>
    <row r="517" spans="2:34" ht="14.25" customHeight="1">
      <c r="B517" s="488" t="s">
        <v>123</v>
      </c>
      <c r="C517" s="488"/>
      <c r="D517" s="488"/>
      <c r="E517" s="488" t="s">
        <v>696</v>
      </c>
      <c r="F517" s="488"/>
      <c r="G517" s="488"/>
      <c r="H517" s="488"/>
      <c r="I517" s="488"/>
      <c r="J517" s="488"/>
      <c r="K517" s="488"/>
      <c r="L517" s="488"/>
      <c r="M517" s="488"/>
      <c r="N517" s="365">
        <v>1319510.92</v>
      </c>
      <c r="O517" s="368">
        <v>-54588.2</v>
      </c>
      <c r="P517" s="365">
        <v>1264922.72</v>
      </c>
      <c r="Q517" s="365">
        <v>1264922.72</v>
      </c>
      <c r="R517" s="489">
        <v>1264922.72</v>
      </c>
      <c r="S517" s="489"/>
      <c r="T517" s="489">
        <v>1264922.72</v>
      </c>
      <c r="U517" s="489"/>
      <c r="W517" s="489">
        <v>1264922.72</v>
      </c>
      <c r="X517" s="489"/>
      <c r="Y517" s="489"/>
      <c r="Z517" s="489"/>
      <c r="AA517" s="489"/>
      <c r="AB517" s="489"/>
      <c r="AC517" s="489">
        <v>0</v>
      </c>
      <c r="AD517" s="489"/>
      <c r="AE517" s="489"/>
      <c r="AF517" s="489"/>
      <c r="AG517" s="489"/>
    </row>
    <row r="518" spans="2:34" ht="14.25" customHeight="1">
      <c r="B518" s="490" t="s">
        <v>124</v>
      </c>
      <c r="C518" s="490"/>
      <c r="D518" s="490"/>
      <c r="E518" s="490" t="s">
        <v>125</v>
      </c>
      <c r="F518" s="490"/>
      <c r="G518" s="490"/>
      <c r="H518" s="490"/>
      <c r="I518" s="490"/>
      <c r="J518" s="490"/>
      <c r="K518" s="490"/>
      <c r="L518" s="490"/>
      <c r="M518" s="490"/>
      <c r="N518" s="364">
        <v>0</v>
      </c>
      <c r="O518" s="364">
        <v>191626.28</v>
      </c>
      <c r="P518" s="364">
        <v>191626.28</v>
      </c>
      <c r="Q518" s="364">
        <v>191626.28</v>
      </c>
      <c r="R518" s="491">
        <v>191626.28</v>
      </c>
      <c r="S518" s="491"/>
      <c r="T518" s="491">
        <v>191626.28</v>
      </c>
      <c r="U518" s="491"/>
      <c r="W518" s="491">
        <v>191626.28</v>
      </c>
      <c r="X518" s="491"/>
      <c r="Y518" s="491"/>
      <c r="Z518" s="491"/>
      <c r="AA518" s="491"/>
      <c r="AB518" s="491"/>
      <c r="AC518" s="491">
        <v>0</v>
      </c>
      <c r="AD518" s="491"/>
      <c r="AE518" s="491"/>
      <c r="AF518" s="491"/>
      <c r="AG518" s="491"/>
    </row>
    <row r="519" spans="2:34" ht="14.25" customHeight="1">
      <c r="B519" s="488" t="s">
        <v>126</v>
      </c>
      <c r="C519" s="488"/>
      <c r="D519" s="488"/>
      <c r="E519" s="488" t="s">
        <v>698</v>
      </c>
      <c r="F519" s="488"/>
      <c r="G519" s="488"/>
      <c r="H519" s="488"/>
      <c r="I519" s="488"/>
      <c r="J519" s="488"/>
      <c r="K519" s="488"/>
      <c r="L519" s="488"/>
      <c r="M519" s="488"/>
      <c r="N519" s="365">
        <v>0</v>
      </c>
      <c r="O519" s="365">
        <v>191626.28</v>
      </c>
      <c r="P519" s="365">
        <v>191626.28</v>
      </c>
      <c r="Q519" s="365">
        <v>191626.28</v>
      </c>
      <c r="R519" s="489">
        <v>191626.28</v>
      </c>
      <c r="S519" s="489"/>
      <c r="T519" s="489">
        <v>191626.28</v>
      </c>
      <c r="U519" s="489"/>
      <c r="W519" s="489">
        <v>191626.28</v>
      </c>
      <c r="X519" s="489"/>
      <c r="Y519" s="489"/>
      <c r="Z519" s="489"/>
      <c r="AA519" s="489"/>
      <c r="AB519" s="489"/>
      <c r="AC519" s="489">
        <v>0</v>
      </c>
      <c r="AD519" s="489"/>
      <c r="AE519" s="489"/>
      <c r="AF519" s="489"/>
      <c r="AG519" s="489"/>
    </row>
    <row r="520" spans="2:34" ht="14.25" customHeight="1">
      <c r="B520" s="488" t="s">
        <v>128</v>
      </c>
      <c r="C520" s="488"/>
      <c r="D520" s="488"/>
      <c r="E520" s="488" t="s">
        <v>699</v>
      </c>
      <c r="F520" s="488"/>
      <c r="G520" s="488"/>
      <c r="H520" s="488"/>
      <c r="I520" s="488"/>
      <c r="J520" s="488"/>
      <c r="K520" s="488"/>
      <c r="L520" s="488"/>
      <c r="M520" s="488"/>
      <c r="N520" s="365">
        <v>0</v>
      </c>
      <c r="O520" s="365">
        <v>12957.2</v>
      </c>
      <c r="P520" s="365">
        <v>12957.2</v>
      </c>
      <c r="Q520" s="365">
        <v>12957.2</v>
      </c>
      <c r="R520" s="489">
        <v>12957.2</v>
      </c>
      <c r="S520" s="489"/>
      <c r="T520" s="489">
        <v>12957.2</v>
      </c>
      <c r="U520" s="489"/>
      <c r="W520" s="489">
        <v>12957.2</v>
      </c>
      <c r="X520" s="489"/>
      <c r="Y520" s="489"/>
      <c r="Z520" s="489"/>
      <c r="AA520" s="489"/>
      <c r="AB520" s="489"/>
      <c r="AC520" s="489">
        <v>0</v>
      </c>
      <c r="AD520" s="489"/>
      <c r="AE520" s="489"/>
      <c r="AF520" s="489"/>
      <c r="AG520" s="489"/>
    </row>
    <row r="521" spans="2:34" ht="14.25" customHeight="1">
      <c r="B521" s="488" t="s">
        <v>700</v>
      </c>
      <c r="C521" s="488"/>
      <c r="D521" s="488"/>
      <c r="E521" s="488" t="s">
        <v>701</v>
      </c>
      <c r="F521" s="488"/>
      <c r="G521" s="488"/>
      <c r="H521" s="488"/>
      <c r="I521" s="488"/>
      <c r="J521" s="488"/>
      <c r="K521" s="488"/>
      <c r="L521" s="488"/>
      <c r="M521" s="488"/>
      <c r="N521" s="365">
        <v>0</v>
      </c>
      <c r="O521" s="365">
        <v>178669.08</v>
      </c>
      <c r="P521" s="365">
        <v>178669.08</v>
      </c>
      <c r="Q521" s="365">
        <v>178669.08</v>
      </c>
      <c r="R521" s="489">
        <v>178669.08</v>
      </c>
      <c r="S521" s="489"/>
      <c r="T521" s="489">
        <v>178669.08</v>
      </c>
      <c r="U521" s="489"/>
      <c r="W521" s="489">
        <v>178669.08</v>
      </c>
      <c r="X521" s="489"/>
      <c r="Y521" s="489"/>
      <c r="Z521" s="489"/>
      <c r="AA521" s="489"/>
      <c r="AB521" s="489"/>
      <c r="AC521" s="489">
        <v>0</v>
      </c>
      <c r="AD521" s="489"/>
      <c r="AE521" s="489"/>
      <c r="AF521" s="489"/>
      <c r="AG521" s="489"/>
    </row>
    <row r="522" spans="2:34" ht="14.25" customHeight="1">
      <c r="B522" s="490" t="s">
        <v>137</v>
      </c>
      <c r="C522" s="490"/>
      <c r="D522" s="490"/>
      <c r="E522" s="490" t="s">
        <v>138</v>
      </c>
      <c r="F522" s="490"/>
      <c r="G522" s="490"/>
      <c r="H522" s="490"/>
      <c r="I522" s="490"/>
      <c r="J522" s="490"/>
      <c r="K522" s="490"/>
      <c r="L522" s="490"/>
      <c r="M522" s="490"/>
      <c r="N522" s="364">
        <v>149000</v>
      </c>
      <c r="O522" s="364">
        <v>46148.19</v>
      </c>
      <c r="P522" s="364">
        <v>195148.19</v>
      </c>
      <c r="Q522" s="364">
        <v>195148.19</v>
      </c>
      <c r="R522" s="491">
        <v>195148.19</v>
      </c>
      <c r="S522" s="491"/>
      <c r="T522" s="491">
        <v>195148.19</v>
      </c>
      <c r="U522" s="491"/>
      <c r="W522" s="491">
        <v>195148.19</v>
      </c>
      <c r="X522" s="491"/>
      <c r="Y522" s="491"/>
      <c r="Z522" s="491"/>
      <c r="AA522" s="491"/>
      <c r="AB522" s="491"/>
      <c r="AC522" s="491">
        <v>0</v>
      </c>
      <c r="AD522" s="491"/>
      <c r="AE522" s="491"/>
      <c r="AF522" s="491"/>
      <c r="AG522" s="491"/>
    </row>
    <row r="523" spans="2:34" ht="14.25" customHeight="1">
      <c r="B523" s="488" t="s">
        <v>149</v>
      </c>
      <c r="C523" s="488"/>
      <c r="D523" s="488"/>
      <c r="E523" s="488" t="s">
        <v>714</v>
      </c>
      <c r="F523" s="488"/>
      <c r="G523" s="488"/>
      <c r="H523" s="488"/>
      <c r="I523" s="488"/>
      <c r="J523" s="488"/>
      <c r="K523" s="488"/>
      <c r="L523" s="488"/>
      <c r="M523" s="488"/>
      <c r="N523" s="365">
        <v>149000</v>
      </c>
      <c r="O523" s="365">
        <v>46148.19</v>
      </c>
      <c r="P523" s="365">
        <v>195148.19</v>
      </c>
      <c r="Q523" s="365">
        <v>195148.19</v>
      </c>
      <c r="R523" s="489">
        <v>195148.19</v>
      </c>
      <c r="S523" s="489"/>
      <c r="T523" s="489">
        <v>195148.19</v>
      </c>
      <c r="U523" s="489"/>
      <c r="W523" s="489">
        <v>195148.19</v>
      </c>
      <c r="X523" s="489"/>
      <c r="Y523" s="489"/>
      <c r="Z523" s="489"/>
      <c r="AA523" s="489"/>
      <c r="AB523" s="489"/>
      <c r="AC523" s="489">
        <v>0</v>
      </c>
      <c r="AD523" s="489"/>
      <c r="AE523" s="489"/>
      <c r="AF523" s="489"/>
      <c r="AG523" s="489"/>
    </row>
    <row r="524" spans="2:34" ht="14.25" customHeight="1">
      <c r="B524" s="488" t="s">
        <v>151</v>
      </c>
      <c r="C524" s="488"/>
      <c r="D524" s="488"/>
      <c r="E524" s="488" t="s">
        <v>715</v>
      </c>
      <c r="F524" s="488"/>
      <c r="G524" s="488"/>
      <c r="H524" s="488"/>
      <c r="I524" s="488"/>
      <c r="J524" s="488"/>
      <c r="K524" s="488"/>
      <c r="L524" s="488"/>
      <c r="M524" s="488"/>
      <c r="N524" s="365">
        <v>149000</v>
      </c>
      <c r="O524" s="365">
        <v>2352.1799999999998</v>
      </c>
      <c r="P524" s="365">
        <v>151352.18</v>
      </c>
      <c r="Q524" s="365">
        <v>151352.18</v>
      </c>
      <c r="R524" s="489">
        <v>151352.18</v>
      </c>
      <c r="S524" s="489"/>
      <c r="T524" s="489">
        <v>151352.18</v>
      </c>
      <c r="U524" s="489"/>
      <c r="W524" s="489">
        <v>151352.18</v>
      </c>
      <c r="X524" s="489"/>
      <c r="Y524" s="489"/>
      <c r="Z524" s="489"/>
      <c r="AA524" s="489"/>
      <c r="AB524" s="489"/>
      <c r="AC524" s="489">
        <v>0</v>
      </c>
      <c r="AD524" s="489"/>
      <c r="AE524" s="489"/>
      <c r="AF524" s="489"/>
      <c r="AG524" s="489"/>
    </row>
    <row r="525" spans="2:34" ht="14.25" customHeight="1">
      <c r="B525" s="488" t="s">
        <v>721</v>
      </c>
      <c r="C525" s="488"/>
      <c r="D525" s="488"/>
      <c r="E525" s="488" t="s">
        <v>722</v>
      </c>
      <c r="F525" s="488"/>
      <c r="G525" s="488"/>
      <c r="H525" s="488"/>
      <c r="I525" s="488"/>
      <c r="J525" s="488"/>
      <c r="K525" s="488"/>
      <c r="L525" s="488"/>
      <c r="M525" s="488"/>
      <c r="N525" s="365">
        <v>0</v>
      </c>
      <c r="O525" s="365">
        <v>43796.01</v>
      </c>
      <c r="P525" s="365">
        <v>43796.01</v>
      </c>
      <c r="Q525" s="365">
        <v>43796.01</v>
      </c>
      <c r="R525" s="489">
        <v>43796.01</v>
      </c>
      <c r="S525" s="489"/>
      <c r="T525" s="489">
        <v>43796.01</v>
      </c>
      <c r="U525" s="489"/>
      <c r="W525" s="489">
        <v>43796.01</v>
      </c>
      <c r="X525" s="489"/>
      <c r="Y525" s="489"/>
      <c r="Z525" s="489"/>
      <c r="AA525" s="489"/>
      <c r="AB525" s="489"/>
      <c r="AC525" s="489">
        <v>0</v>
      </c>
      <c r="AD525" s="489"/>
      <c r="AE525" s="489"/>
      <c r="AF525" s="489"/>
      <c r="AG525" s="489"/>
    </row>
    <row r="526" spans="2:34" ht="11.65" customHeight="1"/>
    <row r="527" spans="2:34" ht="14.1" customHeight="1">
      <c r="AC527" s="464" t="s">
        <v>831</v>
      </c>
      <c r="AD527" s="464"/>
      <c r="AE527" s="464"/>
      <c r="AF527" s="464"/>
      <c r="AG527" s="464"/>
      <c r="AH527" s="464"/>
    </row>
    <row r="528" spans="2:34" ht="7.15" customHeight="1">
      <c r="D528" s="482" t="s">
        <v>511</v>
      </c>
      <c r="E528" s="482"/>
      <c r="F528" s="482"/>
      <c r="G528" s="482"/>
      <c r="H528" s="482"/>
      <c r="I528" s="482"/>
      <c r="J528" s="482"/>
      <c r="K528" s="482"/>
      <c r="L528" s="482"/>
      <c r="M528" s="482"/>
      <c r="N528" s="482"/>
      <c r="O528" s="482"/>
      <c r="P528" s="482"/>
      <c r="Q528" s="482"/>
      <c r="R528" s="482"/>
      <c r="S528" s="482"/>
      <c r="T528" s="482"/>
      <c r="U528" s="482"/>
      <c r="V528" s="482"/>
      <c r="W528" s="482"/>
      <c r="X528" s="482"/>
      <c r="Y528" s="482"/>
      <c r="Z528" s="482"/>
      <c r="AA528" s="482"/>
      <c r="AB528" s="482"/>
    </row>
    <row r="529" spans="1:33" ht="9.6" customHeight="1">
      <c r="A529" s="483"/>
      <c r="B529" s="483"/>
      <c r="C529" s="483"/>
      <c r="D529" s="483"/>
      <c r="E529" s="483"/>
      <c r="F529" s="483"/>
      <c r="G529" s="483"/>
      <c r="H529" s="483"/>
      <c r="I529" s="483"/>
      <c r="J529" s="483"/>
      <c r="K529" s="482"/>
      <c r="L529" s="482"/>
      <c r="M529" s="482"/>
      <c r="N529" s="482"/>
      <c r="O529" s="482"/>
      <c r="P529" s="482"/>
      <c r="Q529" s="482"/>
      <c r="R529" s="482"/>
      <c r="S529" s="482"/>
      <c r="T529" s="482"/>
      <c r="U529" s="482"/>
      <c r="V529" s="482"/>
      <c r="W529" s="482"/>
      <c r="X529" s="482"/>
      <c r="Y529" s="482"/>
      <c r="Z529" s="482"/>
      <c r="AA529" s="482"/>
      <c r="AB529" s="482"/>
    </row>
    <row r="530" spans="1:33" ht="13.35" customHeight="1">
      <c r="A530" s="483"/>
      <c r="B530" s="483"/>
      <c r="C530" s="483"/>
      <c r="D530" s="483"/>
      <c r="E530" s="483"/>
      <c r="F530" s="483"/>
      <c r="G530" s="483"/>
      <c r="H530" s="483"/>
      <c r="I530" s="483"/>
      <c r="J530" s="483"/>
      <c r="K530" s="484" t="s">
        <v>615</v>
      </c>
      <c r="L530" s="484"/>
      <c r="M530" s="484"/>
      <c r="N530" s="484"/>
      <c r="O530" s="484"/>
      <c r="P530" s="484"/>
      <c r="Q530" s="484"/>
      <c r="R530" s="484"/>
      <c r="S530" s="484"/>
      <c r="T530" s="484"/>
      <c r="U530" s="484"/>
      <c r="V530" s="484"/>
      <c r="W530" s="484"/>
      <c r="X530" s="484"/>
      <c r="Y530" s="484"/>
    </row>
    <row r="531" spans="1:33" ht="5.25" customHeight="1">
      <c r="A531" s="483"/>
      <c r="B531" s="483"/>
      <c r="C531" s="483"/>
      <c r="D531" s="483"/>
      <c r="E531" s="483"/>
      <c r="F531" s="483"/>
      <c r="G531" s="483"/>
      <c r="H531" s="483"/>
      <c r="I531" s="483"/>
      <c r="J531" s="483"/>
      <c r="K531" s="477" t="s">
        <v>811</v>
      </c>
      <c r="L531" s="477"/>
      <c r="M531" s="477"/>
      <c r="N531" s="477"/>
      <c r="O531" s="477"/>
      <c r="P531" s="477"/>
      <c r="Q531" s="477"/>
      <c r="R531" s="477"/>
      <c r="S531" s="477"/>
      <c r="T531" s="477"/>
      <c r="U531" s="477"/>
      <c r="V531" s="477"/>
      <c r="W531" s="477"/>
      <c r="X531" s="477"/>
    </row>
    <row r="532" spans="1:33" ht="8.1" customHeight="1">
      <c r="C532" s="476" t="s">
        <v>617</v>
      </c>
      <c r="D532" s="476"/>
      <c r="E532" s="476"/>
      <c r="F532" s="476"/>
      <c r="G532" s="476"/>
      <c r="H532" s="476"/>
      <c r="I532" s="476"/>
      <c r="J532" s="476"/>
      <c r="K532" s="476"/>
      <c r="L532" s="477"/>
      <c r="M532" s="477"/>
      <c r="N532" s="477"/>
      <c r="O532" s="477"/>
      <c r="P532" s="477"/>
      <c r="Q532" s="477"/>
      <c r="R532" s="477"/>
      <c r="S532" s="477"/>
      <c r="T532" s="477"/>
      <c r="U532" s="478" t="s">
        <v>618</v>
      </c>
      <c r="V532" s="478"/>
      <c r="W532" s="478"/>
      <c r="X532" s="478"/>
      <c r="Y532" s="478"/>
      <c r="Z532" s="478"/>
      <c r="AA532" s="479" t="s">
        <v>619</v>
      </c>
      <c r="AB532" s="479"/>
      <c r="AC532" s="479"/>
      <c r="AD532" s="479"/>
      <c r="AE532" s="479"/>
    </row>
    <row r="533" spans="1:33" ht="6" customHeight="1">
      <c r="C533" s="476"/>
      <c r="D533" s="476"/>
      <c r="E533" s="476"/>
      <c r="F533" s="476"/>
      <c r="G533" s="476"/>
      <c r="H533" s="476"/>
      <c r="I533" s="476"/>
      <c r="J533" s="476"/>
      <c r="K533" s="476"/>
      <c r="L533" s="480"/>
      <c r="M533" s="480"/>
      <c r="N533" s="480"/>
      <c r="O533" s="480"/>
      <c r="P533" s="480"/>
      <c r="Q533" s="480"/>
      <c r="R533" s="480"/>
      <c r="S533" s="480"/>
      <c r="T533" s="480"/>
      <c r="U533" s="478"/>
      <c r="V533" s="478"/>
      <c r="W533" s="478"/>
      <c r="X533" s="478"/>
      <c r="Y533" s="478"/>
      <c r="Z533" s="478"/>
      <c r="AA533" s="479"/>
      <c r="AB533" s="479"/>
      <c r="AC533" s="479"/>
      <c r="AD533" s="479"/>
      <c r="AE533" s="479"/>
    </row>
    <row r="534" spans="1:33" ht="7.35" customHeight="1">
      <c r="C534" s="476" t="s">
        <v>812</v>
      </c>
      <c r="D534" s="476"/>
      <c r="E534" s="476"/>
      <c r="F534" s="476"/>
      <c r="G534" s="476"/>
      <c r="H534" s="481"/>
      <c r="I534" s="481"/>
      <c r="J534" s="481"/>
      <c r="K534" s="481"/>
      <c r="L534" s="481"/>
      <c r="M534" s="481"/>
      <c r="N534" s="481"/>
      <c r="O534" s="481"/>
      <c r="P534" s="481"/>
      <c r="Q534" s="481"/>
      <c r="R534" s="481"/>
      <c r="S534" s="481"/>
      <c r="T534" s="481"/>
      <c r="U534" s="481"/>
      <c r="V534" s="481"/>
      <c r="W534" s="481"/>
      <c r="X534" s="481"/>
      <c r="Y534" s="478"/>
      <c r="Z534" s="478"/>
      <c r="AA534" s="478" t="s">
        <v>813</v>
      </c>
      <c r="AB534" s="478"/>
      <c r="AC534" s="478"/>
    </row>
    <row r="535" spans="1:33" ht="6.75" customHeight="1">
      <c r="H535" s="481"/>
      <c r="I535" s="481"/>
      <c r="J535" s="481"/>
      <c r="K535" s="481"/>
      <c r="L535" s="481"/>
      <c r="M535" s="481"/>
      <c r="N535" s="481"/>
      <c r="O535" s="481"/>
      <c r="P535" s="481"/>
      <c r="Q535" s="481"/>
      <c r="R535" s="481"/>
      <c r="S535" s="481"/>
      <c r="T535" s="481"/>
      <c r="U535" s="481"/>
      <c r="V535" s="481"/>
      <c r="W535" s="481"/>
      <c r="X535" s="481"/>
      <c r="Y535" s="478"/>
      <c r="Z535" s="478"/>
      <c r="AA535" s="478"/>
      <c r="AB535" s="478"/>
      <c r="AC535" s="478"/>
    </row>
    <row r="536" spans="1:33" ht="29.45" customHeight="1">
      <c r="A536" s="474" t="s">
        <v>496</v>
      </c>
      <c r="B536" s="474"/>
      <c r="C536" s="474"/>
      <c r="D536" s="474"/>
      <c r="E536" s="474"/>
      <c r="F536" s="474"/>
      <c r="G536" s="474"/>
      <c r="H536" s="474"/>
      <c r="I536" s="474"/>
      <c r="J536" s="474"/>
      <c r="K536" s="474"/>
      <c r="L536" s="474"/>
      <c r="N536" s="354" t="s">
        <v>814</v>
      </c>
      <c r="O536" s="355" t="s">
        <v>815</v>
      </c>
      <c r="P536" s="354" t="s">
        <v>624</v>
      </c>
      <c r="Q536" s="475" t="s">
        <v>625</v>
      </c>
      <c r="R536" s="475"/>
      <c r="S536" s="354" t="s">
        <v>626</v>
      </c>
      <c r="T536" s="475" t="s">
        <v>627</v>
      </c>
      <c r="U536" s="475"/>
      <c r="V536" s="475" t="s">
        <v>816</v>
      </c>
      <c r="W536" s="475"/>
      <c r="X536" s="475"/>
      <c r="Y536" s="475"/>
      <c r="Z536" s="475"/>
      <c r="AA536" s="475"/>
      <c r="AB536" s="475" t="s">
        <v>516</v>
      </c>
      <c r="AC536" s="475"/>
      <c r="AD536" s="475"/>
      <c r="AE536" s="475"/>
      <c r="AF536" s="475"/>
    </row>
    <row r="537" spans="1:33" ht="9" customHeight="1"/>
    <row r="538" spans="1:33" ht="11.25" customHeight="1">
      <c r="B538" s="492" t="s">
        <v>161</v>
      </c>
      <c r="C538" s="492"/>
      <c r="D538" s="492"/>
      <c r="E538" s="471" t="s">
        <v>162</v>
      </c>
      <c r="F538" s="471"/>
      <c r="G538" s="471"/>
      <c r="H538" s="471"/>
      <c r="I538" s="471"/>
      <c r="J538" s="471"/>
      <c r="K538" s="471"/>
      <c r="L538" s="471"/>
      <c r="M538" s="471"/>
      <c r="N538" s="363">
        <v>1039977.52</v>
      </c>
      <c r="O538" s="366">
        <v>-330861.96000000002</v>
      </c>
      <c r="P538" s="363">
        <v>709115.56</v>
      </c>
      <c r="Q538" s="363">
        <v>709115.56</v>
      </c>
      <c r="R538" s="493">
        <v>709115.56</v>
      </c>
      <c r="S538" s="493"/>
      <c r="T538" s="493">
        <v>709115.56</v>
      </c>
      <c r="U538" s="493"/>
      <c r="W538" s="493">
        <v>709115.56</v>
      </c>
      <c r="X538" s="493"/>
      <c r="Y538" s="493"/>
      <c r="Z538" s="493"/>
      <c r="AA538" s="493"/>
      <c r="AB538" s="493"/>
      <c r="AC538" s="493">
        <v>0</v>
      </c>
      <c r="AD538" s="493"/>
      <c r="AE538" s="493"/>
      <c r="AF538" s="493"/>
      <c r="AG538" s="493"/>
    </row>
    <row r="539" spans="1:33" ht="14.25" customHeight="1">
      <c r="B539" s="490" t="s">
        <v>163</v>
      </c>
      <c r="C539" s="490"/>
      <c r="D539" s="490"/>
      <c r="E539" s="490" t="s">
        <v>164</v>
      </c>
      <c r="F539" s="490"/>
      <c r="G539" s="490"/>
      <c r="H539" s="490"/>
      <c r="I539" s="490"/>
      <c r="J539" s="490"/>
      <c r="K539" s="490"/>
      <c r="L539" s="490"/>
      <c r="M539" s="490"/>
      <c r="N539" s="364">
        <v>823605.68</v>
      </c>
      <c r="O539" s="367">
        <v>-691089.88</v>
      </c>
      <c r="P539" s="364">
        <v>132515.79999999999</v>
      </c>
      <c r="Q539" s="364">
        <v>132515.79999999999</v>
      </c>
      <c r="R539" s="491">
        <v>132515.79999999999</v>
      </c>
      <c r="S539" s="491"/>
      <c r="T539" s="491">
        <v>132515.79999999999</v>
      </c>
      <c r="U539" s="491"/>
      <c r="W539" s="491">
        <v>132515.79999999999</v>
      </c>
      <c r="X539" s="491"/>
      <c r="Y539" s="491"/>
      <c r="Z539" s="491"/>
      <c r="AA539" s="491"/>
      <c r="AB539" s="491"/>
      <c r="AC539" s="491">
        <v>0</v>
      </c>
      <c r="AD539" s="491"/>
      <c r="AE539" s="491"/>
      <c r="AF539" s="491"/>
      <c r="AG539" s="491"/>
    </row>
    <row r="540" spans="1:33" ht="14.25" customHeight="1">
      <c r="B540" s="488" t="s">
        <v>165</v>
      </c>
      <c r="C540" s="488"/>
      <c r="D540" s="488"/>
      <c r="E540" s="488" t="s">
        <v>723</v>
      </c>
      <c r="F540" s="488"/>
      <c r="G540" s="488"/>
      <c r="H540" s="488"/>
      <c r="I540" s="488"/>
      <c r="J540" s="488"/>
      <c r="K540" s="488"/>
      <c r="L540" s="488"/>
      <c r="M540" s="488"/>
      <c r="N540" s="365">
        <v>823605.68</v>
      </c>
      <c r="O540" s="368">
        <v>-694172.88</v>
      </c>
      <c r="P540" s="365">
        <v>129432.8</v>
      </c>
      <c r="Q540" s="365">
        <v>129432.8</v>
      </c>
      <c r="R540" s="489">
        <v>129432.8</v>
      </c>
      <c r="S540" s="489"/>
      <c r="T540" s="489">
        <v>129432.8</v>
      </c>
      <c r="U540" s="489"/>
      <c r="W540" s="489">
        <v>129432.8</v>
      </c>
      <c r="X540" s="489"/>
      <c r="Y540" s="489"/>
      <c r="Z540" s="489"/>
      <c r="AA540" s="489"/>
      <c r="AB540" s="489"/>
      <c r="AC540" s="489">
        <v>0</v>
      </c>
      <c r="AD540" s="489"/>
      <c r="AE540" s="489"/>
      <c r="AF540" s="489"/>
      <c r="AG540" s="489"/>
    </row>
    <row r="541" spans="1:33" ht="14.25" customHeight="1">
      <c r="B541" s="488" t="s">
        <v>167</v>
      </c>
      <c r="C541" s="488"/>
      <c r="D541" s="488"/>
      <c r="E541" s="488" t="s">
        <v>723</v>
      </c>
      <c r="F541" s="488"/>
      <c r="G541" s="488"/>
      <c r="H541" s="488"/>
      <c r="I541" s="488"/>
      <c r="J541" s="488"/>
      <c r="K541" s="488"/>
      <c r="L541" s="488"/>
      <c r="M541" s="488"/>
      <c r="N541" s="365">
        <v>823605.68</v>
      </c>
      <c r="O541" s="368">
        <v>-694172.88</v>
      </c>
      <c r="P541" s="365">
        <v>129432.8</v>
      </c>
      <c r="Q541" s="365">
        <v>129432.8</v>
      </c>
      <c r="R541" s="489">
        <v>129432.8</v>
      </c>
      <c r="S541" s="489"/>
      <c r="T541" s="489">
        <v>129432.8</v>
      </c>
      <c r="U541" s="489"/>
      <c r="W541" s="489">
        <v>129432.8</v>
      </c>
      <c r="X541" s="489"/>
      <c r="Y541" s="489"/>
      <c r="Z541" s="489"/>
      <c r="AA541" s="489"/>
      <c r="AB541" s="489"/>
      <c r="AC541" s="489">
        <v>0</v>
      </c>
      <c r="AD541" s="489"/>
      <c r="AE541" s="489"/>
      <c r="AF541" s="489"/>
      <c r="AG541" s="489"/>
    </row>
    <row r="542" spans="1:33" ht="14.25" customHeight="1">
      <c r="B542" s="488" t="s">
        <v>174</v>
      </c>
      <c r="C542" s="488"/>
      <c r="D542" s="488"/>
      <c r="E542" s="488" t="s">
        <v>724</v>
      </c>
      <c r="F542" s="488"/>
      <c r="G542" s="488"/>
      <c r="H542" s="488"/>
      <c r="I542" s="488"/>
      <c r="J542" s="488"/>
      <c r="K542" s="488"/>
      <c r="L542" s="488"/>
      <c r="M542" s="488"/>
      <c r="N542" s="365">
        <v>0</v>
      </c>
      <c r="O542" s="365">
        <v>3083</v>
      </c>
      <c r="P542" s="365">
        <v>3083</v>
      </c>
      <c r="Q542" s="365">
        <v>3083</v>
      </c>
      <c r="R542" s="489">
        <v>3083</v>
      </c>
      <c r="S542" s="489"/>
      <c r="T542" s="489">
        <v>3083</v>
      </c>
      <c r="U542" s="489"/>
      <c r="W542" s="489">
        <v>3083</v>
      </c>
      <c r="X542" s="489"/>
      <c r="Y542" s="489"/>
      <c r="Z542" s="489"/>
      <c r="AA542" s="489"/>
      <c r="AB542" s="489"/>
      <c r="AC542" s="489">
        <v>0</v>
      </c>
      <c r="AD542" s="489"/>
      <c r="AE542" s="489"/>
      <c r="AF542" s="489"/>
      <c r="AG542" s="489"/>
    </row>
    <row r="543" spans="1:33" ht="14.25" customHeight="1">
      <c r="B543" s="488" t="s">
        <v>176</v>
      </c>
      <c r="C543" s="488"/>
      <c r="D543" s="488"/>
      <c r="E543" s="488" t="s">
        <v>724</v>
      </c>
      <c r="F543" s="488"/>
      <c r="G543" s="488"/>
      <c r="H543" s="488"/>
      <c r="I543" s="488"/>
      <c r="J543" s="488"/>
      <c r="K543" s="488"/>
      <c r="L543" s="488"/>
      <c r="M543" s="488"/>
      <c r="N543" s="365">
        <v>0</v>
      </c>
      <c r="O543" s="365">
        <v>3083</v>
      </c>
      <c r="P543" s="365">
        <v>3083</v>
      </c>
      <c r="Q543" s="365">
        <v>3083</v>
      </c>
      <c r="R543" s="489">
        <v>3083</v>
      </c>
      <c r="S543" s="489"/>
      <c r="T543" s="489">
        <v>3083</v>
      </c>
      <c r="U543" s="489"/>
      <c r="W543" s="489">
        <v>3083</v>
      </c>
      <c r="X543" s="489"/>
      <c r="Y543" s="489"/>
      <c r="Z543" s="489"/>
      <c r="AA543" s="489"/>
      <c r="AB543" s="489"/>
      <c r="AC543" s="489">
        <v>0</v>
      </c>
      <c r="AD543" s="489"/>
      <c r="AE543" s="489"/>
      <c r="AF543" s="489"/>
      <c r="AG543" s="489"/>
    </row>
    <row r="544" spans="1:33" ht="14.25" customHeight="1">
      <c r="B544" s="490" t="s">
        <v>180</v>
      </c>
      <c r="C544" s="490"/>
      <c r="D544" s="490"/>
      <c r="E544" s="490" t="s">
        <v>181</v>
      </c>
      <c r="F544" s="490"/>
      <c r="G544" s="490"/>
      <c r="H544" s="490"/>
      <c r="I544" s="490"/>
      <c r="J544" s="490"/>
      <c r="K544" s="490"/>
      <c r="L544" s="490"/>
      <c r="M544" s="490"/>
      <c r="N544" s="364">
        <v>0</v>
      </c>
      <c r="O544" s="364">
        <v>238500</v>
      </c>
      <c r="P544" s="364">
        <v>238500</v>
      </c>
      <c r="Q544" s="364">
        <v>238500</v>
      </c>
      <c r="R544" s="491">
        <v>238500</v>
      </c>
      <c r="S544" s="491"/>
      <c r="T544" s="491">
        <v>238500</v>
      </c>
      <c r="U544" s="491"/>
      <c r="W544" s="491">
        <v>238500</v>
      </c>
      <c r="X544" s="491"/>
      <c r="Y544" s="491"/>
      <c r="Z544" s="491"/>
      <c r="AA544" s="491"/>
      <c r="AB544" s="491"/>
      <c r="AC544" s="491">
        <v>0</v>
      </c>
      <c r="AD544" s="491"/>
      <c r="AE544" s="491"/>
      <c r="AF544" s="491"/>
      <c r="AG544" s="491"/>
    </row>
    <row r="545" spans="2:33" ht="14.25" customHeight="1">
      <c r="B545" s="488" t="s">
        <v>186</v>
      </c>
      <c r="C545" s="488"/>
      <c r="D545" s="488"/>
      <c r="E545" s="488" t="s">
        <v>729</v>
      </c>
      <c r="F545" s="488"/>
      <c r="G545" s="488"/>
      <c r="H545" s="488"/>
      <c r="I545" s="488"/>
      <c r="J545" s="488"/>
      <c r="K545" s="488"/>
      <c r="L545" s="488"/>
      <c r="M545" s="488"/>
      <c r="N545" s="365">
        <v>0</v>
      </c>
      <c r="O545" s="365">
        <v>238500</v>
      </c>
      <c r="P545" s="365">
        <v>238500</v>
      </c>
      <c r="Q545" s="365">
        <v>238500</v>
      </c>
      <c r="R545" s="489">
        <v>238500</v>
      </c>
      <c r="S545" s="489"/>
      <c r="T545" s="489">
        <v>238500</v>
      </c>
      <c r="U545" s="489"/>
      <c r="W545" s="489">
        <v>238500</v>
      </c>
      <c r="X545" s="489"/>
      <c r="Y545" s="489"/>
      <c r="Z545" s="489"/>
      <c r="AA545" s="489"/>
      <c r="AB545" s="489"/>
      <c r="AC545" s="489">
        <v>0</v>
      </c>
      <c r="AD545" s="489"/>
      <c r="AE545" s="489"/>
      <c r="AF545" s="489"/>
      <c r="AG545" s="489"/>
    </row>
    <row r="546" spans="2:33" ht="14.25" customHeight="1">
      <c r="B546" s="488" t="s">
        <v>188</v>
      </c>
      <c r="C546" s="488"/>
      <c r="D546" s="488"/>
      <c r="E546" s="488" t="s">
        <v>729</v>
      </c>
      <c r="F546" s="488"/>
      <c r="G546" s="488"/>
      <c r="H546" s="488"/>
      <c r="I546" s="488"/>
      <c r="J546" s="488"/>
      <c r="K546" s="488"/>
      <c r="L546" s="488"/>
      <c r="M546" s="488"/>
      <c r="N546" s="365">
        <v>0</v>
      </c>
      <c r="O546" s="365">
        <v>238500</v>
      </c>
      <c r="P546" s="365">
        <v>238500</v>
      </c>
      <c r="Q546" s="365">
        <v>238500</v>
      </c>
      <c r="R546" s="489">
        <v>238500</v>
      </c>
      <c r="S546" s="489"/>
      <c r="T546" s="489">
        <v>238500</v>
      </c>
      <c r="U546" s="489"/>
      <c r="W546" s="489">
        <v>238500</v>
      </c>
      <c r="X546" s="489"/>
      <c r="Y546" s="489"/>
      <c r="Z546" s="489"/>
      <c r="AA546" s="489"/>
      <c r="AB546" s="489"/>
      <c r="AC546" s="489">
        <v>0</v>
      </c>
      <c r="AD546" s="489"/>
      <c r="AE546" s="489"/>
      <c r="AF546" s="489"/>
      <c r="AG546" s="489"/>
    </row>
    <row r="547" spans="2:33" ht="14.25" customHeight="1">
      <c r="B547" s="490" t="s">
        <v>195</v>
      </c>
      <c r="C547" s="490"/>
      <c r="D547" s="490"/>
      <c r="E547" s="490" t="s">
        <v>196</v>
      </c>
      <c r="F547" s="490"/>
      <c r="G547" s="490"/>
      <c r="H547" s="490"/>
      <c r="I547" s="490"/>
      <c r="J547" s="490"/>
      <c r="K547" s="490"/>
      <c r="L547" s="490"/>
      <c r="M547" s="490"/>
      <c r="N547" s="364">
        <v>0</v>
      </c>
      <c r="O547" s="364">
        <v>91872</v>
      </c>
      <c r="P547" s="364">
        <v>91872</v>
      </c>
      <c r="Q547" s="364">
        <v>91872</v>
      </c>
      <c r="R547" s="491">
        <v>91872</v>
      </c>
      <c r="S547" s="491"/>
      <c r="T547" s="491">
        <v>91872</v>
      </c>
      <c r="U547" s="491"/>
      <c r="W547" s="491">
        <v>91872</v>
      </c>
      <c r="X547" s="491"/>
      <c r="Y547" s="491"/>
      <c r="Z547" s="491"/>
      <c r="AA547" s="491"/>
      <c r="AB547" s="491"/>
      <c r="AC547" s="491">
        <v>0</v>
      </c>
      <c r="AD547" s="491"/>
      <c r="AE547" s="491"/>
      <c r="AF547" s="491"/>
      <c r="AG547" s="491"/>
    </row>
    <row r="548" spans="2:33" ht="14.25" customHeight="1">
      <c r="B548" s="488" t="s">
        <v>204</v>
      </c>
      <c r="C548" s="488"/>
      <c r="D548" s="488"/>
      <c r="E548" s="488" t="s">
        <v>735</v>
      </c>
      <c r="F548" s="488"/>
      <c r="G548" s="488"/>
      <c r="H548" s="488"/>
      <c r="I548" s="488"/>
      <c r="J548" s="488"/>
      <c r="K548" s="488"/>
      <c r="L548" s="488"/>
      <c r="M548" s="488"/>
      <c r="N548" s="365">
        <v>0</v>
      </c>
      <c r="O548" s="365">
        <v>91872</v>
      </c>
      <c r="P548" s="365">
        <v>91872</v>
      </c>
      <c r="Q548" s="365">
        <v>91872</v>
      </c>
      <c r="R548" s="489">
        <v>91872</v>
      </c>
      <c r="S548" s="489"/>
      <c r="T548" s="489">
        <v>91872</v>
      </c>
      <c r="U548" s="489"/>
      <c r="W548" s="489">
        <v>91872</v>
      </c>
      <c r="X548" s="489"/>
      <c r="Y548" s="489"/>
      <c r="Z548" s="489"/>
      <c r="AA548" s="489"/>
      <c r="AB548" s="489"/>
      <c r="AC548" s="489">
        <v>0</v>
      </c>
      <c r="AD548" s="489"/>
      <c r="AE548" s="489"/>
      <c r="AF548" s="489"/>
      <c r="AG548" s="489"/>
    </row>
    <row r="549" spans="2:33" ht="14.25" customHeight="1">
      <c r="B549" s="488" t="s">
        <v>206</v>
      </c>
      <c r="C549" s="488"/>
      <c r="D549" s="488"/>
      <c r="E549" s="488" t="s">
        <v>736</v>
      </c>
      <c r="F549" s="488"/>
      <c r="G549" s="488"/>
      <c r="H549" s="488"/>
      <c r="I549" s="488"/>
      <c r="J549" s="488"/>
      <c r="K549" s="488"/>
      <c r="L549" s="488"/>
      <c r="M549" s="488"/>
      <c r="N549" s="365">
        <v>0</v>
      </c>
      <c r="O549" s="365">
        <v>91872</v>
      </c>
      <c r="P549" s="365">
        <v>91872</v>
      </c>
      <c r="Q549" s="365">
        <v>91872</v>
      </c>
      <c r="R549" s="489">
        <v>91872</v>
      </c>
      <c r="S549" s="489"/>
      <c r="T549" s="489">
        <v>91872</v>
      </c>
      <c r="U549" s="489"/>
      <c r="W549" s="489">
        <v>91872</v>
      </c>
      <c r="X549" s="489"/>
      <c r="Y549" s="489"/>
      <c r="Z549" s="489"/>
      <c r="AA549" s="489"/>
      <c r="AB549" s="489"/>
      <c r="AC549" s="489">
        <v>0</v>
      </c>
      <c r="AD549" s="489"/>
      <c r="AE549" s="489"/>
      <c r="AF549" s="489"/>
      <c r="AG549" s="489"/>
    </row>
    <row r="550" spans="2:33" ht="14.25" customHeight="1">
      <c r="B550" s="490" t="s">
        <v>219</v>
      </c>
      <c r="C550" s="490"/>
      <c r="D550" s="490"/>
      <c r="E550" s="490" t="s">
        <v>220</v>
      </c>
      <c r="F550" s="490"/>
      <c r="G550" s="490"/>
      <c r="H550" s="490"/>
      <c r="I550" s="490"/>
      <c r="J550" s="490"/>
      <c r="K550" s="490"/>
      <c r="L550" s="490"/>
      <c r="M550" s="490"/>
      <c r="N550" s="364">
        <v>1200</v>
      </c>
      <c r="O550" s="364">
        <v>98756.2</v>
      </c>
      <c r="P550" s="364">
        <v>99956.2</v>
      </c>
      <c r="Q550" s="364">
        <v>99956.2</v>
      </c>
      <c r="R550" s="491">
        <v>99956.2</v>
      </c>
      <c r="S550" s="491"/>
      <c r="T550" s="491">
        <v>99956.2</v>
      </c>
      <c r="U550" s="491"/>
      <c r="W550" s="491">
        <v>99956.2</v>
      </c>
      <c r="X550" s="491"/>
      <c r="Y550" s="491"/>
      <c r="Z550" s="491"/>
      <c r="AA550" s="491"/>
      <c r="AB550" s="491"/>
      <c r="AC550" s="491">
        <v>0</v>
      </c>
      <c r="AD550" s="491"/>
      <c r="AE550" s="491"/>
      <c r="AF550" s="491"/>
      <c r="AG550" s="491"/>
    </row>
    <row r="551" spans="2:33" ht="14.25" customHeight="1">
      <c r="B551" s="488" t="s">
        <v>221</v>
      </c>
      <c r="C551" s="488"/>
      <c r="D551" s="488"/>
      <c r="E551" s="488" t="s">
        <v>741</v>
      </c>
      <c r="F551" s="488"/>
      <c r="G551" s="488"/>
      <c r="H551" s="488"/>
      <c r="I551" s="488"/>
      <c r="J551" s="488"/>
      <c r="K551" s="488"/>
      <c r="L551" s="488"/>
      <c r="M551" s="488"/>
      <c r="N551" s="365">
        <v>1200</v>
      </c>
      <c r="O551" s="365">
        <v>2855.82</v>
      </c>
      <c r="P551" s="365">
        <v>4055.82</v>
      </c>
      <c r="Q551" s="365">
        <v>4055.82</v>
      </c>
      <c r="R551" s="489">
        <v>4055.82</v>
      </c>
      <c r="S551" s="489"/>
      <c r="T551" s="489">
        <v>4055.82</v>
      </c>
      <c r="U551" s="489"/>
      <c r="W551" s="489">
        <v>4055.82</v>
      </c>
      <c r="X551" s="489"/>
      <c r="Y551" s="489"/>
      <c r="Z551" s="489"/>
      <c r="AA551" s="489"/>
      <c r="AB551" s="489"/>
      <c r="AC551" s="489">
        <v>0</v>
      </c>
      <c r="AD551" s="489"/>
      <c r="AE551" s="489"/>
      <c r="AF551" s="489"/>
      <c r="AG551" s="489"/>
    </row>
    <row r="552" spans="2:33" ht="14.25" customHeight="1">
      <c r="B552" s="488" t="s">
        <v>223</v>
      </c>
      <c r="C552" s="488"/>
      <c r="D552" s="488"/>
      <c r="E552" s="488" t="s">
        <v>742</v>
      </c>
      <c r="F552" s="488"/>
      <c r="G552" s="488"/>
      <c r="H552" s="488"/>
      <c r="I552" s="488"/>
      <c r="J552" s="488"/>
      <c r="K552" s="488"/>
      <c r="L552" s="488"/>
      <c r="M552" s="488"/>
      <c r="N552" s="365">
        <v>1200</v>
      </c>
      <c r="O552" s="365">
        <v>2855.82</v>
      </c>
      <c r="P552" s="365">
        <v>4055.82</v>
      </c>
      <c r="Q552" s="365">
        <v>4055.82</v>
      </c>
      <c r="R552" s="489">
        <v>4055.82</v>
      </c>
      <c r="S552" s="489"/>
      <c r="T552" s="489">
        <v>4055.82</v>
      </c>
      <c r="U552" s="489"/>
      <c r="W552" s="489">
        <v>4055.82</v>
      </c>
      <c r="X552" s="489"/>
      <c r="Y552" s="489"/>
      <c r="Z552" s="489"/>
      <c r="AA552" s="489"/>
      <c r="AB552" s="489"/>
      <c r="AC552" s="489">
        <v>0</v>
      </c>
      <c r="AD552" s="489"/>
      <c r="AE552" s="489"/>
      <c r="AF552" s="489"/>
      <c r="AG552" s="489"/>
    </row>
    <row r="553" spans="2:33" ht="14.25" customHeight="1">
      <c r="B553" s="488" t="s">
        <v>743</v>
      </c>
      <c r="C553" s="488"/>
      <c r="D553" s="488"/>
      <c r="E553" s="488" t="s">
        <v>744</v>
      </c>
      <c r="F553" s="488"/>
      <c r="G553" s="488"/>
      <c r="H553" s="488"/>
      <c r="I553" s="488"/>
      <c r="J553" s="488"/>
      <c r="K553" s="488"/>
      <c r="L553" s="488"/>
      <c r="M553" s="488"/>
      <c r="N553" s="365">
        <v>0</v>
      </c>
      <c r="O553" s="365">
        <v>49474.83</v>
      </c>
      <c r="P553" s="365">
        <v>49474.83</v>
      </c>
      <c r="Q553" s="365">
        <v>49474.83</v>
      </c>
      <c r="R553" s="489">
        <v>49474.83</v>
      </c>
      <c r="S553" s="489"/>
      <c r="T553" s="489">
        <v>49474.83</v>
      </c>
      <c r="U553" s="489"/>
      <c r="W553" s="489">
        <v>49474.83</v>
      </c>
      <c r="X553" s="489"/>
      <c r="Y553" s="489"/>
      <c r="Z553" s="489"/>
      <c r="AA553" s="489"/>
      <c r="AB553" s="489"/>
      <c r="AC553" s="489">
        <v>0</v>
      </c>
      <c r="AD553" s="489"/>
      <c r="AE553" s="489"/>
      <c r="AF553" s="489"/>
      <c r="AG553" s="489"/>
    </row>
    <row r="554" spans="2:33" ht="14.25" customHeight="1">
      <c r="B554" s="488" t="s">
        <v>745</v>
      </c>
      <c r="C554" s="488"/>
      <c r="D554" s="488"/>
      <c r="E554" s="488" t="s">
        <v>746</v>
      </c>
      <c r="F554" s="488"/>
      <c r="G554" s="488"/>
      <c r="H554" s="488"/>
      <c r="I554" s="488"/>
      <c r="J554" s="488"/>
      <c r="K554" s="488"/>
      <c r="L554" s="488"/>
      <c r="M554" s="488"/>
      <c r="N554" s="365">
        <v>0</v>
      </c>
      <c r="O554" s="365">
        <v>49474.83</v>
      </c>
      <c r="P554" s="365">
        <v>49474.83</v>
      </c>
      <c r="Q554" s="365">
        <v>49474.83</v>
      </c>
      <c r="R554" s="489">
        <v>49474.83</v>
      </c>
      <c r="S554" s="489"/>
      <c r="T554" s="489">
        <v>49474.83</v>
      </c>
      <c r="U554" s="489"/>
      <c r="W554" s="489">
        <v>49474.83</v>
      </c>
      <c r="X554" s="489"/>
      <c r="Y554" s="489"/>
      <c r="Z554" s="489"/>
      <c r="AA554" s="489"/>
      <c r="AB554" s="489"/>
      <c r="AC554" s="489">
        <v>0</v>
      </c>
      <c r="AD554" s="489"/>
      <c r="AE554" s="489"/>
      <c r="AF554" s="489"/>
      <c r="AG554" s="489"/>
    </row>
    <row r="555" spans="2:33" ht="14.25" customHeight="1">
      <c r="B555" s="488" t="s">
        <v>232</v>
      </c>
      <c r="C555" s="488"/>
      <c r="D555" s="488"/>
      <c r="E555" s="488" t="s">
        <v>748</v>
      </c>
      <c r="F555" s="488"/>
      <c r="G555" s="488"/>
      <c r="H555" s="488"/>
      <c r="I555" s="488"/>
      <c r="J555" s="488"/>
      <c r="K555" s="488"/>
      <c r="L555" s="488"/>
      <c r="M555" s="488"/>
      <c r="N555" s="365">
        <v>0</v>
      </c>
      <c r="O555" s="365">
        <v>46425.55</v>
      </c>
      <c r="P555" s="365">
        <v>46425.55</v>
      </c>
      <c r="Q555" s="365">
        <v>46425.55</v>
      </c>
      <c r="R555" s="489">
        <v>46425.55</v>
      </c>
      <c r="S555" s="489"/>
      <c r="T555" s="489">
        <v>46425.55</v>
      </c>
      <c r="U555" s="489"/>
      <c r="W555" s="489">
        <v>46425.55</v>
      </c>
      <c r="X555" s="489"/>
      <c r="Y555" s="489"/>
      <c r="Z555" s="489"/>
      <c r="AA555" s="489"/>
      <c r="AB555" s="489"/>
      <c r="AC555" s="489">
        <v>0</v>
      </c>
      <c r="AD555" s="489"/>
      <c r="AE555" s="489"/>
      <c r="AF555" s="489"/>
      <c r="AG555" s="489"/>
    </row>
    <row r="556" spans="2:33" ht="14.25" customHeight="1">
      <c r="B556" s="488" t="s">
        <v>234</v>
      </c>
      <c r="C556" s="488"/>
      <c r="D556" s="488"/>
      <c r="E556" s="488" t="s">
        <v>748</v>
      </c>
      <c r="F556" s="488"/>
      <c r="G556" s="488"/>
      <c r="H556" s="488"/>
      <c r="I556" s="488"/>
      <c r="J556" s="488"/>
      <c r="K556" s="488"/>
      <c r="L556" s="488"/>
      <c r="M556" s="488"/>
      <c r="N556" s="365">
        <v>0</v>
      </c>
      <c r="O556" s="365">
        <v>46425.55</v>
      </c>
      <c r="P556" s="365">
        <v>46425.55</v>
      </c>
      <c r="Q556" s="365">
        <v>46425.55</v>
      </c>
      <c r="R556" s="489">
        <v>46425.55</v>
      </c>
      <c r="S556" s="489"/>
      <c r="T556" s="489">
        <v>46425.55</v>
      </c>
      <c r="U556" s="489"/>
      <c r="W556" s="489">
        <v>46425.55</v>
      </c>
      <c r="X556" s="489"/>
      <c r="Y556" s="489"/>
      <c r="Z556" s="489"/>
      <c r="AA556" s="489"/>
      <c r="AB556" s="489"/>
      <c r="AC556" s="489">
        <v>0</v>
      </c>
      <c r="AD556" s="489"/>
      <c r="AE556" s="489"/>
      <c r="AF556" s="489"/>
      <c r="AG556" s="489"/>
    </row>
    <row r="557" spans="2:33" ht="14.25" customHeight="1">
      <c r="B557" s="490" t="s">
        <v>238</v>
      </c>
      <c r="C557" s="490"/>
      <c r="D557" s="490"/>
      <c r="E557" s="490" t="s">
        <v>239</v>
      </c>
      <c r="F557" s="490"/>
      <c r="G557" s="490"/>
      <c r="H557" s="490"/>
      <c r="I557" s="490"/>
      <c r="J557" s="490"/>
      <c r="K557" s="490"/>
      <c r="L557" s="490"/>
      <c r="M557" s="490"/>
      <c r="N557" s="364">
        <v>163171.84</v>
      </c>
      <c r="O557" s="367">
        <v>-73368.27</v>
      </c>
      <c r="P557" s="364">
        <v>89803.57</v>
      </c>
      <c r="Q557" s="364">
        <v>89803.57</v>
      </c>
      <c r="R557" s="491">
        <v>89803.57</v>
      </c>
      <c r="S557" s="491"/>
      <c r="T557" s="491">
        <v>89803.57</v>
      </c>
      <c r="U557" s="491"/>
      <c r="W557" s="491">
        <v>89803.57</v>
      </c>
      <c r="X557" s="491"/>
      <c r="Y557" s="491"/>
      <c r="Z557" s="491"/>
      <c r="AA557" s="491"/>
      <c r="AB557" s="491"/>
      <c r="AC557" s="491">
        <v>0</v>
      </c>
      <c r="AD557" s="491"/>
      <c r="AE557" s="491"/>
      <c r="AF557" s="491"/>
      <c r="AG557" s="491"/>
    </row>
    <row r="558" spans="2:33" ht="14.25" customHeight="1">
      <c r="B558" s="488" t="s">
        <v>247</v>
      </c>
      <c r="C558" s="488"/>
      <c r="D558" s="488"/>
      <c r="E558" s="488" t="s">
        <v>753</v>
      </c>
      <c r="F558" s="488"/>
      <c r="G558" s="488"/>
      <c r="H558" s="488"/>
      <c r="I558" s="488"/>
      <c r="J558" s="488"/>
      <c r="K558" s="488"/>
      <c r="L558" s="488"/>
      <c r="M558" s="488"/>
      <c r="N558" s="365">
        <v>163171.84</v>
      </c>
      <c r="O558" s="368">
        <v>-73368.27</v>
      </c>
      <c r="P558" s="365">
        <v>89803.57</v>
      </c>
      <c r="Q558" s="365">
        <v>89803.57</v>
      </c>
      <c r="R558" s="489">
        <v>89803.57</v>
      </c>
      <c r="S558" s="489"/>
      <c r="T558" s="489">
        <v>89803.57</v>
      </c>
      <c r="U558" s="489"/>
      <c r="W558" s="489">
        <v>89803.57</v>
      </c>
      <c r="X558" s="489"/>
      <c r="Y558" s="489"/>
      <c r="Z558" s="489"/>
      <c r="AA558" s="489"/>
      <c r="AB558" s="489"/>
      <c r="AC558" s="489">
        <v>0</v>
      </c>
      <c r="AD558" s="489"/>
      <c r="AE558" s="489"/>
      <c r="AF558" s="489"/>
      <c r="AG558" s="489"/>
    </row>
    <row r="559" spans="2:33" ht="14.25" customHeight="1">
      <c r="B559" s="488" t="s">
        <v>249</v>
      </c>
      <c r="C559" s="488"/>
      <c r="D559" s="488"/>
      <c r="E559" s="488" t="s">
        <v>753</v>
      </c>
      <c r="F559" s="488"/>
      <c r="G559" s="488"/>
      <c r="H559" s="488"/>
      <c r="I559" s="488"/>
      <c r="J559" s="488"/>
      <c r="K559" s="488"/>
      <c r="L559" s="488"/>
      <c r="M559" s="488"/>
      <c r="N559" s="365">
        <v>163171.84</v>
      </c>
      <c r="O559" s="368">
        <v>-73368.27</v>
      </c>
      <c r="P559" s="365">
        <v>89803.57</v>
      </c>
      <c r="Q559" s="365">
        <v>89803.57</v>
      </c>
      <c r="R559" s="489">
        <v>89803.57</v>
      </c>
      <c r="S559" s="489"/>
      <c r="T559" s="489">
        <v>89803.57</v>
      </c>
      <c r="U559" s="489"/>
      <c r="W559" s="489">
        <v>89803.57</v>
      </c>
      <c r="X559" s="489"/>
      <c r="Y559" s="489"/>
      <c r="Z559" s="489"/>
      <c r="AA559" s="489"/>
      <c r="AB559" s="489"/>
      <c r="AC559" s="489">
        <v>0</v>
      </c>
      <c r="AD559" s="489"/>
      <c r="AE559" s="489"/>
      <c r="AF559" s="489"/>
      <c r="AG559" s="489"/>
    </row>
    <row r="560" spans="2:33" ht="14.25" customHeight="1">
      <c r="B560" s="490" t="s">
        <v>264</v>
      </c>
      <c r="C560" s="490"/>
      <c r="D560" s="490"/>
      <c r="E560" s="490" t="s">
        <v>265</v>
      </c>
      <c r="F560" s="490"/>
      <c r="G560" s="490"/>
      <c r="H560" s="490"/>
      <c r="I560" s="490"/>
      <c r="J560" s="490"/>
      <c r="K560" s="490"/>
      <c r="L560" s="490"/>
      <c r="M560" s="490"/>
      <c r="N560" s="364">
        <v>0</v>
      </c>
      <c r="O560" s="364">
        <v>26129</v>
      </c>
      <c r="P560" s="364">
        <v>26129</v>
      </c>
      <c r="Q560" s="364">
        <v>26129</v>
      </c>
      <c r="R560" s="491">
        <v>26129</v>
      </c>
      <c r="S560" s="491"/>
      <c r="T560" s="491">
        <v>26129</v>
      </c>
      <c r="U560" s="491"/>
      <c r="W560" s="491">
        <v>26129</v>
      </c>
      <c r="X560" s="491"/>
      <c r="Y560" s="491"/>
      <c r="Z560" s="491"/>
      <c r="AA560" s="491"/>
      <c r="AB560" s="491"/>
      <c r="AC560" s="491">
        <v>0</v>
      </c>
      <c r="AD560" s="491"/>
      <c r="AE560" s="491"/>
      <c r="AF560" s="491"/>
      <c r="AG560" s="491"/>
    </row>
    <row r="561" spans="1:34" ht="14.25" customHeight="1">
      <c r="B561" s="488" t="s">
        <v>269</v>
      </c>
      <c r="C561" s="488"/>
      <c r="D561" s="488"/>
      <c r="E561" s="488" t="s">
        <v>769</v>
      </c>
      <c r="F561" s="488"/>
      <c r="G561" s="488"/>
      <c r="H561" s="488"/>
      <c r="I561" s="488"/>
      <c r="J561" s="488"/>
      <c r="K561" s="488"/>
      <c r="L561" s="488"/>
      <c r="M561" s="488"/>
      <c r="N561" s="365">
        <v>0</v>
      </c>
      <c r="O561" s="365">
        <v>26129</v>
      </c>
      <c r="P561" s="365">
        <v>26129</v>
      </c>
      <c r="Q561" s="365">
        <v>26129</v>
      </c>
      <c r="R561" s="489">
        <v>26129</v>
      </c>
      <c r="S561" s="489"/>
      <c r="T561" s="489">
        <v>26129</v>
      </c>
      <c r="U561" s="489"/>
      <c r="W561" s="489">
        <v>26129</v>
      </c>
      <c r="X561" s="489"/>
      <c r="Y561" s="489"/>
      <c r="Z561" s="489"/>
      <c r="AA561" s="489"/>
      <c r="AB561" s="489"/>
      <c r="AC561" s="489">
        <v>0</v>
      </c>
      <c r="AD561" s="489"/>
      <c r="AE561" s="489"/>
      <c r="AF561" s="489"/>
      <c r="AG561" s="489"/>
    </row>
    <row r="562" spans="1:34" ht="14.25" customHeight="1">
      <c r="B562" s="488" t="s">
        <v>271</v>
      </c>
      <c r="C562" s="488"/>
      <c r="D562" s="488"/>
      <c r="E562" s="488" t="s">
        <v>769</v>
      </c>
      <c r="F562" s="488"/>
      <c r="G562" s="488"/>
      <c r="H562" s="488"/>
      <c r="I562" s="488"/>
      <c r="J562" s="488"/>
      <c r="K562" s="488"/>
      <c r="L562" s="488"/>
      <c r="M562" s="488"/>
      <c r="N562" s="365">
        <v>0</v>
      </c>
      <c r="O562" s="365">
        <v>26129</v>
      </c>
      <c r="P562" s="365">
        <v>26129</v>
      </c>
      <c r="Q562" s="365">
        <v>26129</v>
      </c>
      <c r="R562" s="489">
        <v>26129</v>
      </c>
      <c r="S562" s="489"/>
      <c r="T562" s="489">
        <v>26129</v>
      </c>
      <c r="U562" s="489"/>
      <c r="W562" s="489">
        <v>26129</v>
      </c>
      <c r="X562" s="489"/>
      <c r="Y562" s="489"/>
      <c r="Z562" s="489"/>
      <c r="AA562" s="489"/>
      <c r="AB562" s="489"/>
      <c r="AC562" s="489">
        <v>0</v>
      </c>
      <c r="AD562" s="489"/>
      <c r="AE562" s="489"/>
      <c r="AF562" s="489"/>
      <c r="AG562" s="489"/>
    </row>
    <row r="563" spans="1:34" ht="14.25" customHeight="1">
      <c r="B563" s="490" t="s">
        <v>272</v>
      </c>
      <c r="C563" s="490"/>
      <c r="D563" s="490"/>
      <c r="E563" s="490" t="s">
        <v>273</v>
      </c>
      <c r="F563" s="490"/>
      <c r="G563" s="490"/>
      <c r="H563" s="490"/>
      <c r="I563" s="490"/>
      <c r="J563" s="490"/>
      <c r="K563" s="490"/>
      <c r="L563" s="490"/>
      <c r="M563" s="490"/>
      <c r="N563" s="364">
        <v>0</v>
      </c>
      <c r="O563" s="364">
        <v>12779.99</v>
      </c>
      <c r="P563" s="364">
        <v>12779.99</v>
      </c>
      <c r="Q563" s="364">
        <v>12779.99</v>
      </c>
      <c r="R563" s="491">
        <v>12779.99</v>
      </c>
      <c r="S563" s="491"/>
      <c r="T563" s="491">
        <v>12779.99</v>
      </c>
      <c r="U563" s="491"/>
      <c r="W563" s="491">
        <v>12779.99</v>
      </c>
      <c r="X563" s="491"/>
      <c r="Y563" s="491"/>
      <c r="Z563" s="491"/>
      <c r="AA563" s="491"/>
      <c r="AB563" s="491"/>
      <c r="AC563" s="491">
        <v>0</v>
      </c>
      <c r="AD563" s="491"/>
      <c r="AE563" s="491"/>
      <c r="AF563" s="491"/>
      <c r="AG563" s="491"/>
    </row>
    <row r="564" spans="1:34" ht="14.25" customHeight="1">
      <c r="B564" s="488" t="s">
        <v>274</v>
      </c>
      <c r="C564" s="488"/>
      <c r="D564" s="488"/>
      <c r="E564" s="488" t="s">
        <v>773</v>
      </c>
      <c r="F564" s="488"/>
      <c r="G564" s="488"/>
      <c r="H564" s="488"/>
      <c r="I564" s="488"/>
      <c r="J564" s="488"/>
      <c r="K564" s="488"/>
      <c r="L564" s="488"/>
      <c r="M564" s="488"/>
      <c r="N564" s="365">
        <v>0</v>
      </c>
      <c r="O564" s="365">
        <v>12779.99</v>
      </c>
      <c r="P564" s="365">
        <v>12779.99</v>
      </c>
      <c r="Q564" s="365">
        <v>12779.99</v>
      </c>
      <c r="R564" s="489">
        <v>12779.99</v>
      </c>
      <c r="S564" s="489"/>
      <c r="T564" s="489">
        <v>12779.99</v>
      </c>
      <c r="U564" s="489"/>
      <c r="W564" s="489">
        <v>12779.99</v>
      </c>
      <c r="X564" s="489"/>
      <c r="Y564" s="489"/>
      <c r="Z564" s="489"/>
      <c r="AA564" s="489"/>
      <c r="AB564" s="489"/>
      <c r="AC564" s="489">
        <v>0</v>
      </c>
      <c r="AD564" s="489"/>
      <c r="AE564" s="489"/>
      <c r="AF564" s="489"/>
      <c r="AG564" s="489"/>
    </row>
    <row r="565" spans="1:34" ht="14.25" customHeight="1">
      <c r="B565" s="488" t="s">
        <v>276</v>
      </c>
      <c r="C565" s="488"/>
      <c r="D565" s="488"/>
      <c r="E565" s="488" t="s">
        <v>773</v>
      </c>
      <c r="F565" s="488"/>
      <c r="G565" s="488"/>
      <c r="H565" s="488"/>
      <c r="I565" s="488"/>
      <c r="J565" s="488"/>
      <c r="K565" s="488"/>
      <c r="L565" s="488"/>
      <c r="M565" s="488"/>
      <c r="N565" s="365">
        <v>0</v>
      </c>
      <c r="O565" s="365">
        <v>12779.99</v>
      </c>
      <c r="P565" s="365">
        <v>12779.99</v>
      </c>
      <c r="Q565" s="365">
        <v>12779.99</v>
      </c>
      <c r="R565" s="489">
        <v>12779.99</v>
      </c>
      <c r="S565" s="489"/>
      <c r="T565" s="489">
        <v>12779.99</v>
      </c>
      <c r="U565" s="489"/>
      <c r="W565" s="489">
        <v>12779.99</v>
      </c>
      <c r="X565" s="489"/>
      <c r="Y565" s="489"/>
      <c r="Z565" s="489"/>
      <c r="AA565" s="489"/>
      <c r="AB565" s="489"/>
      <c r="AC565" s="489">
        <v>0</v>
      </c>
      <c r="AD565" s="489"/>
      <c r="AE565" s="489"/>
      <c r="AF565" s="489"/>
      <c r="AG565" s="489"/>
    </row>
    <row r="566" spans="1:34" ht="14.25" customHeight="1">
      <c r="B566" s="490" t="s">
        <v>280</v>
      </c>
      <c r="C566" s="490"/>
      <c r="D566" s="490"/>
      <c r="E566" s="490" t="s">
        <v>281</v>
      </c>
      <c r="F566" s="490"/>
      <c r="G566" s="490"/>
      <c r="H566" s="490"/>
      <c r="I566" s="490"/>
      <c r="J566" s="490"/>
      <c r="K566" s="490"/>
      <c r="L566" s="490"/>
      <c r="M566" s="490"/>
      <c r="N566" s="364">
        <v>52000</v>
      </c>
      <c r="O566" s="367">
        <v>-34441</v>
      </c>
      <c r="P566" s="364">
        <v>17559</v>
      </c>
      <c r="Q566" s="364">
        <v>17559</v>
      </c>
      <c r="R566" s="491">
        <v>17559</v>
      </c>
      <c r="S566" s="491"/>
      <c r="T566" s="491">
        <v>17559</v>
      </c>
      <c r="U566" s="491"/>
      <c r="W566" s="491">
        <v>17559</v>
      </c>
      <c r="X566" s="491"/>
      <c r="Y566" s="491"/>
      <c r="Z566" s="491"/>
      <c r="AA566" s="491"/>
      <c r="AB566" s="491"/>
      <c r="AC566" s="491">
        <v>0</v>
      </c>
      <c r="AD566" s="491"/>
      <c r="AE566" s="491"/>
      <c r="AF566" s="491"/>
      <c r="AG566" s="491"/>
    </row>
    <row r="567" spans="1:34" ht="14.25" customHeight="1">
      <c r="B567" s="488" t="s">
        <v>282</v>
      </c>
      <c r="C567" s="488"/>
      <c r="D567" s="488"/>
      <c r="E567" s="488" t="s">
        <v>775</v>
      </c>
      <c r="F567" s="488"/>
      <c r="G567" s="488"/>
      <c r="H567" s="488"/>
      <c r="I567" s="488"/>
      <c r="J567" s="488"/>
      <c r="K567" s="488"/>
      <c r="L567" s="488"/>
      <c r="M567" s="488"/>
      <c r="N567" s="365">
        <v>52000</v>
      </c>
      <c r="O567" s="368">
        <v>-34441</v>
      </c>
      <c r="P567" s="365">
        <v>17559</v>
      </c>
      <c r="Q567" s="365">
        <v>17559</v>
      </c>
      <c r="R567" s="489">
        <v>17559</v>
      </c>
      <c r="S567" s="489"/>
      <c r="T567" s="489">
        <v>17559</v>
      </c>
      <c r="U567" s="489"/>
      <c r="W567" s="489">
        <v>17559</v>
      </c>
      <c r="X567" s="489"/>
      <c r="Y567" s="489"/>
      <c r="Z567" s="489"/>
      <c r="AA567" s="489"/>
      <c r="AB567" s="489"/>
      <c r="AC567" s="489">
        <v>0</v>
      </c>
      <c r="AD567" s="489"/>
      <c r="AE567" s="489"/>
      <c r="AF567" s="489"/>
      <c r="AG567" s="489"/>
    </row>
    <row r="568" spans="1:34" ht="14.25" customHeight="1">
      <c r="B568" s="488" t="s">
        <v>286</v>
      </c>
      <c r="C568" s="488"/>
      <c r="D568" s="488"/>
      <c r="E568" s="488" t="s">
        <v>776</v>
      </c>
      <c r="F568" s="488"/>
      <c r="G568" s="488"/>
      <c r="H568" s="488"/>
      <c r="I568" s="488"/>
      <c r="J568" s="488"/>
      <c r="K568" s="488"/>
      <c r="L568" s="488"/>
      <c r="M568" s="488"/>
      <c r="N568" s="365">
        <v>52000</v>
      </c>
      <c r="O568" s="368">
        <v>-34441</v>
      </c>
      <c r="P568" s="365">
        <v>17559</v>
      </c>
      <c r="Q568" s="365">
        <v>17559</v>
      </c>
      <c r="R568" s="489">
        <v>17559</v>
      </c>
      <c r="S568" s="489"/>
      <c r="T568" s="489">
        <v>17559</v>
      </c>
      <c r="U568" s="489"/>
      <c r="W568" s="489">
        <v>17559</v>
      </c>
      <c r="X568" s="489"/>
      <c r="Y568" s="489"/>
      <c r="Z568" s="489"/>
      <c r="AA568" s="489"/>
      <c r="AB568" s="489"/>
      <c r="AC568" s="489">
        <v>0</v>
      </c>
      <c r="AD568" s="489"/>
      <c r="AE568" s="489"/>
      <c r="AF568" s="489"/>
      <c r="AG568" s="489"/>
    </row>
    <row r="569" spans="1:34" ht="14.25" customHeight="1">
      <c r="B569" s="492" t="s">
        <v>305</v>
      </c>
      <c r="C569" s="492"/>
      <c r="D569" s="492"/>
      <c r="E569" s="471" t="s">
        <v>306</v>
      </c>
      <c r="F569" s="471"/>
      <c r="G569" s="471"/>
      <c r="H569" s="471"/>
      <c r="I569" s="471"/>
      <c r="J569" s="471"/>
      <c r="K569" s="471"/>
      <c r="L569" s="471"/>
      <c r="M569" s="471"/>
      <c r="N569" s="363">
        <v>0</v>
      </c>
      <c r="O569" s="363">
        <v>821400</v>
      </c>
      <c r="P569" s="363">
        <v>821400</v>
      </c>
      <c r="Q569" s="364">
        <v>821400</v>
      </c>
      <c r="R569" s="493">
        <v>821400</v>
      </c>
      <c r="S569" s="493"/>
      <c r="T569" s="493">
        <v>821400</v>
      </c>
      <c r="U569" s="493"/>
      <c r="W569" s="493">
        <v>821400</v>
      </c>
      <c r="X569" s="493"/>
      <c r="Y569" s="493"/>
      <c r="Z569" s="493"/>
      <c r="AA569" s="493"/>
      <c r="AB569" s="493"/>
      <c r="AC569" s="493">
        <v>0</v>
      </c>
      <c r="AD569" s="493"/>
      <c r="AE569" s="493"/>
      <c r="AF569" s="493"/>
      <c r="AG569" s="493"/>
    </row>
    <row r="570" spans="1:34" ht="11.65" customHeight="1"/>
    <row r="571" spans="1:34" ht="14.1" customHeight="1">
      <c r="AC571" s="464" t="s">
        <v>832</v>
      </c>
      <c r="AD571" s="464"/>
      <c r="AE571" s="464"/>
      <c r="AF571" s="464"/>
      <c r="AG571" s="464"/>
      <c r="AH571" s="464"/>
    </row>
    <row r="572" spans="1:34" ht="15.6" customHeight="1">
      <c r="D572" s="482" t="s">
        <v>511</v>
      </c>
      <c r="E572" s="482"/>
      <c r="F572" s="482"/>
      <c r="G572" s="482"/>
      <c r="H572" s="482"/>
      <c r="I572" s="482"/>
      <c r="J572" s="482"/>
      <c r="K572" s="482"/>
      <c r="L572" s="482"/>
      <c r="M572" s="482"/>
      <c r="N572" s="482"/>
      <c r="O572" s="482"/>
      <c r="P572" s="482"/>
      <c r="Q572" s="482"/>
      <c r="R572" s="482"/>
      <c r="S572" s="482"/>
      <c r="T572" s="482"/>
      <c r="U572" s="482"/>
      <c r="V572" s="482"/>
      <c r="W572" s="482"/>
      <c r="X572" s="482"/>
      <c r="Y572" s="482"/>
      <c r="Z572" s="482"/>
      <c r="AA572" s="482"/>
      <c r="AB572" s="482"/>
    </row>
    <row r="573" spans="1:34" ht="9.6" customHeight="1">
      <c r="A573" s="483"/>
      <c r="B573" s="483"/>
      <c r="C573" s="483"/>
      <c r="D573" s="483"/>
      <c r="E573" s="483"/>
      <c r="F573" s="483"/>
      <c r="G573" s="483"/>
      <c r="H573" s="483"/>
      <c r="I573" s="483"/>
      <c r="J573" s="483"/>
      <c r="K573" s="482"/>
      <c r="L573" s="482"/>
      <c r="M573" s="482"/>
      <c r="N573" s="482"/>
      <c r="O573" s="482"/>
      <c r="P573" s="482"/>
      <c r="Q573" s="482"/>
      <c r="R573" s="482"/>
      <c r="S573" s="482"/>
      <c r="T573" s="482"/>
      <c r="U573" s="482"/>
      <c r="V573" s="482"/>
      <c r="W573" s="482"/>
      <c r="X573" s="482"/>
      <c r="Y573" s="482"/>
      <c r="Z573" s="482"/>
      <c r="AA573" s="482"/>
      <c r="AB573" s="482"/>
    </row>
    <row r="574" spans="1:34" ht="13.35" customHeight="1">
      <c r="A574" s="483"/>
      <c r="B574" s="483"/>
      <c r="C574" s="483"/>
      <c r="D574" s="483"/>
      <c r="E574" s="483"/>
      <c r="F574" s="483"/>
      <c r="G574" s="483"/>
      <c r="H574" s="483"/>
      <c r="I574" s="483"/>
      <c r="J574" s="483"/>
      <c r="K574" s="484" t="s">
        <v>615</v>
      </c>
      <c r="L574" s="484"/>
      <c r="M574" s="484"/>
      <c r="N574" s="484"/>
      <c r="O574" s="484"/>
      <c r="P574" s="484"/>
      <c r="Q574" s="484"/>
      <c r="R574" s="484"/>
      <c r="S574" s="484"/>
      <c r="T574" s="484"/>
      <c r="U574" s="484"/>
      <c r="V574" s="484"/>
      <c r="W574" s="484"/>
      <c r="X574" s="484"/>
      <c r="Y574" s="484"/>
    </row>
    <row r="575" spans="1:34" ht="15" customHeight="1">
      <c r="A575" s="483"/>
      <c r="B575" s="483"/>
      <c r="C575" s="483"/>
      <c r="D575" s="483"/>
      <c r="E575" s="483"/>
      <c r="F575" s="483"/>
      <c r="G575" s="483"/>
      <c r="H575" s="483"/>
      <c r="I575" s="483"/>
      <c r="J575" s="483"/>
      <c r="K575" s="477" t="s">
        <v>811</v>
      </c>
      <c r="L575" s="477"/>
      <c r="M575" s="477"/>
      <c r="N575" s="477"/>
      <c r="O575" s="477"/>
      <c r="P575" s="477"/>
      <c r="Q575" s="477"/>
      <c r="R575" s="477"/>
      <c r="S575" s="477"/>
      <c r="T575" s="477"/>
      <c r="U575" s="477"/>
      <c r="V575" s="477"/>
      <c r="W575" s="477"/>
      <c r="X575" s="477"/>
    </row>
    <row r="576" spans="1:34" ht="8.1" customHeight="1">
      <c r="C576" s="476" t="s">
        <v>617</v>
      </c>
      <c r="D576" s="476"/>
      <c r="E576" s="476"/>
      <c r="F576" s="476"/>
      <c r="G576" s="476"/>
      <c r="H576" s="476"/>
      <c r="I576" s="476"/>
      <c r="J576" s="476"/>
      <c r="K576" s="476"/>
      <c r="L576" s="477"/>
      <c r="M576" s="477"/>
      <c r="N576" s="477"/>
      <c r="O576" s="477"/>
      <c r="P576" s="477"/>
      <c r="Q576" s="477"/>
      <c r="R576" s="477"/>
      <c r="S576" s="477"/>
      <c r="T576" s="477"/>
      <c r="U576" s="478" t="s">
        <v>618</v>
      </c>
      <c r="V576" s="478"/>
      <c r="W576" s="478"/>
      <c r="X576" s="478"/>
      <c r="Y576" s="478"/>
      <c r="Z576" s="478"/>
      <c r="AA576" s="479" t="s">
        <v>619</v>
      </c>
      <c r="AB576" s="479"/>
      <c r="AC576" s="479"/>
      <c r="AD576" s="479"/>
      <c r="AE576" s="479"/>
    </row>
    <row r="577" spans="1:33" ht="6" customHeight="1">
      <c r="C577" s="476"/>
      <c r="D577" s="476"/>
      <c r="E577" s="476"/>
      <c r="F577" s="476"/>
      <c r="G577" s="476"/>
      <c r="H577" s="476"/>
      <c r="I577" s="476"/>
      <c r="J577" s="476"/>
      <c r="K577" s="476"/>
      <c r="L577" s="480"/>
      <c r="M577" s="480"/>
      <c r="N577" s="480"/>
      <c r="O577" s="480"/>
      <c r="P577" s="480"/>
      <c r="Q577" s="480"/>
      <c r="R577" s="480"/>
      <c r="S577" s="480"/>
      <c r="T577" s="480"/>
      <c r="U577" s="478"/>
      <c r="V577" s="478"/>
      <c r="W577" s="478"/>
      <c r="X577" s="478"/>
      <c r="Y577" s="478"/>
      <c r="Z577" s="478"/>
      <c r="AA577" s="479"/>
      <c r="AB577" s="479"/>
      <c r="AC577" s="479"/>
      <c r="AD577" s="479"/>
      <c r="AE577" s="479"/>
    </row>
    <row r="578" spans="1:33" ht="7.35" customHeight="1">
      <c r="C578" s="476" t="s">
        <v>812</v>
      </c>
      <c r="D578" s="476"/>
      <c r="E578" s="476"/>
      <c r="F578" s="476"/>
      <c r="G578" s="476"/>
      <c r="H578" s="481"/>
      <c r="I578" s="481"/>
      <c r="J578" s="481"/>
      <c r="K578" s="481"/>
      <c r="L578" s="481"/>
      <c r="M578" s="481"/>
      <c r="N578" s="481"/>
      <c r="O578" s="481"/>
      <c r="P578" s="481"/>
      <c r="Q578" s="481"/>
      <c r="R578" s="481"/>
      <c r="S578" s="481"/>
      <c r="T578" s="481"/>
      <c r="U578" s="481"/>
      <c r="V578" s="481"/>
      <c r="W578" s="481"/>
      <c r="X578" s="481"/>
      <c r="Y578" s="478"/>
      <c r="Z578" s="478"/>
      <c r="AA578" s="478" t="s">
        <v>813</v>
      </c>
      <c r="AB578" s="478"/>
      <c r="AC578" s="478"/>
    </row>
    <row r="579" spans="1:33" ht="6.75" customHeight="1">
      <c r="H579" s="481"/>
      <c r="I579" s="481"/>
      <c r="J579" s="481"/>
      <c r="K579" s="481"/>
      <c r="L579" s="481"/>
      <c r="M579" s="481"/>
      <c r="N579" s="481"/>
      <c r="O579" s="481"/>
      <c r="P579" s="481"/>
      <c r="Q579" s="481"/>
      <c r="R579" s="481"/>
      <c r="S579" s="481"/>
      <c r="T579" s="481"/>
      <c r="U579" s="481"/>
      <c r="V579" s="481"/>
      <c r="W579" s="481"/>
      <c r="X579" s="481"/>
      <c r="Y579" s="478"/>
      <c r="Z579" s="478"/>
      <c r="AA579" s="478"/>
      <c r="AB579" s="478"/>
      <c r="AC579" s="478"/>
    </row>
    <row r="580" spans="1:33" ht="29.45" customHeight="1">
      <c r="A580" s="474" t="s">
        <v>496</v>
      </c>
      <c r="B580" s="474"/>
      <c r="C580" s="474"/>
      <c r="D580" s="474"/>
      <c r="E580" s="474"/>
      <c r="F580" s="474"/>
      <c r="G580" s="474"/>
      <c r="H580" s="474"/>
      <c r="I580" s="474"/>
      <c r="J580" s="474"/>
      <c r="K580" s="474"/>
      <c r="L580" s="474"/>
      <c r="N580" s="354" t="s">
        <v>814</v>
      </c>
      <c r="O580" s="355" t="s">
        <v>815</v>
      </c>
      <c r="P580" s="354" t="s">
        <v>624</v>
      </c>
      <c r="Q580" s="475" t="s">
        <v>625</v>
      </c>
      <c r="R580" s="475"/>
      <c r="S580" s="354" t="s">
        <v>626</v>
      </c>
      <c r="T580" s="475" t="s">
        <v>627</v>
      </c>
      <c r="U580" s="475"/>
      <c r="V580" s="475" t="s">
        <v>816</v>
      </c>
      <c r="W580" s="475"/>
      <c r="X580" s="475"/>
      <c r="Y580" s="475"/>
      <c r="Z580" s="475"/>
      <c r="AA580" s="475"/>
      <c r="AB580" s="475" t="s">
        <v>516</v>
      </c>
      <c r="AC580" s="475"/>
      <c r="AD580" s="475"/>
      <c r="AE580" s="475"/>
      <c r="AF580" s="475"/>
    </row>
    <row r="581" spans="1:33" ht="9" customHeight="1"/>
    <row r="582" spans="1:33" ht="11.25" customHeight="1">
      <c r="B582" s="490" t="s">
        <v>307</v>
      </c>
      <c r="C582" s="490"/>
      <c r="D582" s="490"/>
      <c r="E582" s="490" t="s">
        <v>308</v>
      </c>
      <c r="F582" s="490"/>
      <c r="G582" s="490"/>
      <c r="H582" s="490"/>
      <c r="I582" s="490"/>
      <c r="J582" s="490"/>
      <c r="K582" s="490"/>
      <c r="L582" s="490"/>
      <c r="M582" s="490"/>
      <c r="N582" s="364">
        <v>0</v>
      </c>
      <c r="O582" s="364">
        <v>40700</v>
      </c>
      <c r="P582" s="364">
        <v>40700</v>
      </c>
      <c r="Q582" s="364">
        <v>40700</v>
      </c>
      <c r="R582" s="491">
        <v>40700</v>
      </c>
      <c r="S582" s="491"/>
      <c r="T582" s="491">
        <v>40700</v>
      </c>
      <c r="U582" s="491"/>
      <c r="W582" s="491">
        <v>40700</v>
      </c>
      <c r="X582" s="491"/>
      <c r="Y582" s="491"/>
      <c r="Z582" s="491"/>
      <c r="AA582" s="491"/>
      <c r="AB582" s="491"/>
      <c r="AC582" s="491">
        <v>0</v>
      </c>
      <c r="AD582" s="491"/>
      <c r="AE582" s="491"/>
      <c r="AF582" s="491"/>
      <c r="AG582" s="491"/>
    </row>
    <row r="583" spans="1:33" ht="14.25" customHeight="1">
      <c r="B583" s="488" t="s">
        <v>309</v>
      </c>
      <c r="C583" s="488"/>
      <c r="D583" s="488"/>
      <c r="E583" s="488" t="s">
        <v>792</v>
      </c>
      <c r="F583" s="488"/>
      <c r="G583" s="488"/>
      <c r="H583" s="488"/>
      <c r="I583" s="488"/>
      <c r="J583" s="488"/>
      <c r="K583" s="488"/>
      <c r="L583" s="488"/>
      <c r="M583" s="488"/>
      <c r="N583" s="365">
        <v>0</v>
      </c>
      <c r="O583" s="365">
        <v>40700</v>
      </c>
      <c r="P583" s="365">
        <v>40700</v>
      </c>
      <c r="Q583" s="365">
        <v>40700</v>
      </c>
      <c r="R583" s="489">
        <v>40700</v>
      </c>
      <c r="S583" s="489"/>
      <c r="T583" s="489">
        <v>40700</v>
      </c>
      <c r="U583" s="489"/>
      <c r="W583" s="489">
        <v>40700</v>
      </c>
      <c r="X583" s="489"/>
      <c r="Y583" s="489"/>
      <c r="Z583" s="489"/>
      <c r="AA583" s="489"/>
      <c r="AB583" s="489"/>
      <c r="AC583" s="489">
        <v>0</v>
      </c>
      <c r="AD583" s="489"/>
      <c r="AE583" s="489"/>
      <c r="AF583" s="489"/>
      <c r="AG583" s="489"/>
    </row>
    <row r="584" spans="1:33" ht="14.25" customHeight="1">
      <c r="B584" s="488" t="s">
        <v>313</v>
      </c>
      <c r="C584" s="488"/>
      <c r="D584" s="488"/>
      <c r="E584" s="488" t="s">
        <v>794</v>
      </c>
      <c r="F584" s="488"/>
      <c r="G584" s="488"/>
      <c r="H584" s="488"/>
      <c r="I584" s="488"/>
      <c r="J584" s="488"/>
      <c r="K584" s="488"/>
      <c r="L584" s="488"/>
      <c r="M584" s="488"/>
      <c r="N584" s="365">
        <v>0</v>
      </c>
      <c r="O584" s="365">
        <v>40700</v>
      </c>
      <c r="P584" s="365">
        <v>40700</v>
      </c>
      <c r="Q584" s="365">
        <v>40700</v>
      </c>
      <c r="R584" s="489">
        <v>40700</v>
      </c>
      <c r="S584" s="489"/>
      <c r="T584" s="489">
        <v>40700</v>
      </c>
      <c r="U584" s="489"/>
      <c r="W584" s="489">
        <v>40700</v>
      </c>
      <c r="X584" s="489"/>
      <c r="Y584" s="489"/>
      <c r="Z584" s="489"/>
      <c r="AA584" s="489"/>
      <c r="AB584" s="489"/>
      <c r="AC584" s="489">
        <v>0</v>
      </c>
      <c r="AD584" s="489"/>
      <c r="AE584" s="489"/>
      <c r="AF584" s="489"/>
      <c r="AG584" s="489"/>
    </row>
    <row r="585" spans="1:33" ht="14.25" customHeight="1">
      <c r="B585" s="490" t="s">
        <v>325</v>
      </c>
      <c r="C585" s="490"/>
      <c r="D585" s="490"/>
      <c r="E585" s="490" t="s">
        <v>326</v>
      </c>
      <c r="F585" s="490"/>
      <c r="G585" s="490"/>
      <c r="H585" s="490"/>
      <c r="I585" s="490"/>
      <c r="J585" s="490"/>
      <c r="K585" s="490"/>
      <c r="L585" s="490"/>
      <c r="M585" s="490"/>
      <c r="N585" s="364">
        <v>0</v>
      </c>
      <c r="O585" s="364">
        <v>780700</v>
      </c>
      <c r="P585" s="364">
        <v>780700</v>
      </c>
      <c r="Q585" s="364">
        <v>780700</v>
      </c>
      <c r="R585" s="491">
        <v>780700</v>
      </c>
      <c r="S585" s="491"/>
      <c r="T585" s="491">
        <v>780700</v>
      </c>
      <c r="U585" s="491"/>
      <c r="W585" s="491">
        <v>780700</v>
      </c>
      <c r="X585" s="491"/>
      <c r="Y585" s="491"/>
      <c r="Z585" s="491"/>
      <c r="AA585" s="491"/>
      <c r="AB585" s="491"/>
      <c r="AC585" s="491">
        <v>0</v>
      </c>
      <c r="AD585" s="491"/>
      <c r="AE585" s="491"/>
      <c r="AF585" s="491"/>
      <c r="AG585" s="491"/>
    </row>
    <row r="586" spans="1:33" ht="14.25" customHeight="1">
      <c r="B586" s="488" t="s">
        <v>327</v>
      </c>
      <c r="C586" s="488"/>
      <c r="D586" s="488"/>
      <c r="E586" s="488" t="s">
        <v>795</v>
      </c>
      <c r="F586" s="488"/>
      <c r="G586" s="488"/>
      <c r="H586" s="488"/>
      <c r="I586" s="488"/>
      <c r="J586" s="488"/>
      <c r="K586" s="488"/>
      <c r="L586" s="488"/>
      <c r="M586" s="488"/>
      <c r="N586" s="365">
        <v>0</v>
      </c>
      <c r="O586" s="365">
        <v>780700</v>
      </c>
      <c r="P586" s="365">
        <v>780700</v>
      </c>
      <c r="Q586" s="365">
        <v>780700</v>
      </c>
      <c r="R586" s="489">
        <v>780700</v>
      </c>
      <c r="S586" s="489"/>
      <c r="T586" s="489">
        <v>780700</v>
      </c>
      <c r="U586" s="489"/>
      <c r="W586" s="489">
        <v>780700</v>
      </c>
      <c r="X586" s="489"/>
      <c r="Y586" s="489"/>
      <c r="Z586" s="489"/>
      <c r="AA586" s="489"/>
      <c r="AB586" s="489"/>
      <c r="AC586" s="489">
        <v>0</v>
      </c>
      <c r="AD586" s="489"/>
      <c r="AE586" s="489"/>
      <c r="AF586" s="489"/>
      <c r="AG586" s="489"/>
    </row>
    <row r="587" spans="1:33" ht="14.25" customHeight="1" thickBot="1">
      <c r="B587" s="488" t="s">
        <v>329</v>
      </c>
      <c r="C587" s="488"/>
      <c r="D587" s="488"/>
      <c r="E587" s="488" t="s">
        <v>797</v>
      </c>
      <c r="F587" s="488"/>
      <c r="G587" s="488"/>
      <c r="H587" s="488"/>
      <c r="I587" s="488"/>
      <c r="J587" s="488"/>
      <c r="K587" s="488"/>
      <c r="L587" s="488"/>
      <c r="M587" s="488"/>
      <c r="N587" s="365">
        <v>0</v>
      </c>
      <c r="O587" s="365">
        <v>780700</v>
      </c>
      <c r="P587" s="365">
        <v>780700</v>
      </c>
      <c r="Q587" s="365">
        <v>780700</v>
      </c>
      <c r="R587" s="489">
        <v>780700</v>
      </c>
      <c r="S587" s="489"/>
      <c r="T587" s="489">
        <v>780700</v>
      </c>
      <c r="U587" s="489"/>
      <c r="W587" s="489">
        <v>780700</v>
      </c>
      <c r="X587" s="489"/>
      <c r="Y587" s="489"/>
      <c r="Z587" s="489"/>
      <c r="AA587" s="489"/>
      <c r="AB587" s="489"/>
      <c r="AC587" s="489">
        <v>0</v>
      </c>
      <c r="AD587" s="489"/>
      <c r="AE587" s="489"/>
      <c r="AF587" s="489"/>
      <c r="AG587" s="489"/>
    </row>
    <row r="588" spans="1:33" ht="14.25" customHeight="1" thickTop="1">
      <c r="E588" s="485" t="s">
        <v>833</v>
      </c>
      <c r="F588" s="485"/>
      <c r="G588" s="485"/>
      <c r="H588" s="485"/>
      <c r="I588" s="485"/>
      <c r="J588" s="485"/>
      <c r="K588" s="485"/>
      <c r="L588" s="485"/>
      <c r="M588" s="485"/>
      <c r="N588" s="369">
        <v>10729881</v>
      </c>
      <c r="O588" s="370">
        <v>-85078.05</v>
      </c>
      <c r="P588" s="369">
        <v>10644802.949999999</v>
      </c>
      <c r="Q588" s="369">
        <v>10644802.949999999</v>
      </c>
      <c r="R588" s="486">
        <v>10644802.949999999</v>
      </c>
      <c r="S588" s="486"/>
      <c r="T588" s="486">
        <v>10644802.949999999</v>
      </c>
      <c r="U588" s="486"/>
      <c r="W588" s="486">
        <v>10644802.949999999</v>
      </c>
      <c r="X588" s="486"/>
      <c r="Y588" s="486"/>
      <c r="Z588" s="486"/>
      <c r="AA588" s="486"/>
      <c r="AB588" s="486"/>
      <c r="AC588" s="486">
        <v>0</v>
      </c>
      <c r="AD588" s="486"/>
      <c r="AE588" s="486"/>
      <c r="AF588" s="486"/>
      <c r="AG588" s="486"/>
    </row>
    <row r="589" spans="1:33" ht="7.15" customHeight="1"/>
    <row r="590" spans="1:33" ht="21.4" customHeight="1" thickBot="1">
      <c r="F590" s="487"/>
      <c r="G590" s="487"/>
      <c r="H590" s="487"/>
      <c r="I590" s="487"/>
      <c r="J590" s="487"/>
      <c r="K590" s="487"/>
      <c r="L590" s="487"/>
      <c r="M590" s="487"/>
      <c r="N590" s="487"/>
      <c r="O590" s="487"/>
      <c r="P590" s="487"/>
      <c r="Q590" s="487"/>
      <c r="R590" s="487"/>
      <c r="S590" s="487"/>
      <c r="T590" s="487"/>
      <c r="U590" s="487"/>
      <c r="V590" s="487"/>
      <c r="W590" s="487"/>
      <c r="X590" s="487"/>
      <c r="Y590" s="487"/>
      <c r="Z590" s="487"/>
      <c r="AA590" s="487"/>
      <c r="AB590" s="487"/>
      <c r="AC590" s="487"/>
      <c r="AD590" s="487"/>
    </row>
    <row r="591" spans="1:33" ht="14.25" customHeight="1" thickTop="1">
      <c r="E591" s="485" t="s">
        <v>834</v>
      </c>
      <c r="F591" s="485"/>
      <c r="G591" s="485"/>
      <c r="H591" s="485"/>
      <c r="I591" s="485"/>
      <c r="J591" s="485"/>
      <c r="K591" s="485"/>
      <c r="L591" s="485"/>
      <c r="M591" s="485"/>
      <c r="N591" s="369">
        <v>57743995.079999998</v>
      </c>
      <c r="O591" s="369">
        <v>3687586.57</v>
      </c>
      <c r="P591" s="369">
        <v>61431581.649999999</v>
      </c>
      <c r="Q591" s="369">
        <v>61427965</v>
      </c>
      <c r="R591" s="486">
        <v>61427965</v>
      </c>
      <c r="S591" s="486"/>
      <c r="T591" s="486">
        <v>61427965</v>
      </c>
      <c r="U591" s="486"/>
      <c r="W591" s="486">
        <v>61427965</v>
      </c>
      <c r="X591" s="486"/>
      <c r="Y591" s="486"/>
      <c r="Z591" s="486"/>
      <c r="AA591" s="486"/>
      <c r="AB591" s="486"/>
      <c r="AC591" s="486">
        <v>3616.65</v>
      </c>
      <c r="AD591" s="486"/>
      <c r="AE591" s="486"/>
      <c r="AF591" s="486"/>
      <c r="AG591" s="486"/>
    </row>
    <row r="592" spans="1:33" ht="14.25" customHeight="1">
      <c r="E592" s="374"/>
      <c r="F592" s="374"/>
      <c r="G592" s="374"/>
      <c r="H592" s="374"/>
      <c r="I592" s="374"/>
      <c r="J592" s="374"/>
      <c r="K592" s="374"/>
      <c r="L592" s="374"/>
      <c r="M592" s="374"/>
      <c r="N592" s="375"/>
      <c r="O592" s="375"/>
      <c r="P592" s="375"/>
      <c r="Q592" s="375"/>
      <c r="R592" s="375"/>
      <c r="S592" s="375"/>
      <c r="T592" s="375"/>
      <c r="U592" s="375"/>
      <c r="W592" s="375"/>
      <c r="X592" s="375"/>
      <c r="Y592" s="375"/>
      <c r="Z592" s="375"/>
      <c r="AA592" s="375"/>
      <c r="AB592" s="375"/>
      <c r="AC592" s="375"/>
      <c r="AD592" s="375"/>
      <c r="AE592" s="375"/>
      <c r="AF592" s="375"/>
      <c r="AG592" s="375"/>
    </row>
    <row r="593" spans="3:7" ht="19.149999999999999" customHeight="1"/>
    <row r="594" spans="3:7" s="371" customFormat="1" ht="15"/>
    <row r="595" spans="3:7" s="371" customFormat="1" ht="15"/>
    <row r="596" spans="3:7" s="371" customFormat="1" ht="15"/>
    <row r="597" spans="3:7" s="372" customFormat="1" ht="12.75">
      <c r="C597" s="373"/>
      <c r="D597" s="373"/>
      <c r="F597" s="373"/>
      <c r="G597" s="373"/>
    </row>
    <row r="598" spans="3:7" s="372" customFormat="1" ht="12.75">
      <c r="C598" s="373"/>
      <c r="D598" s="373"/>
      <c r="F598" s="373"/>
      <c r="G598" s="373"/>
    </row>
    <row r="599" spans="3:7" s="372" customFormat="1" ht="12.75">
      <c r="C599" s="373"/>
      <c r="D599" s="373"/>
      <c r="F599" s="373"/>
      <c r="G599" s="373"/>
    </row>
    <row r="600" spans="3:7" s="372" customFormat="1" ht="12.75">
      <c r="C600" s="373"/>
      <c r="D600" s="373"/>
      <c r="F600" s="373"/>
      <c r="G600" s="373"/>
    </row>
    <row r="601" spans="3:7" s="372" customFormat="1" ht="12.75"/>
  </sheetData>
  <mergeCells count="2769">
    <mergeCell ref="D1:AB1"/>
    <mergeCell ref="A2:J4"/>
    <mergeCell ref="K2:AB2"/>
    <mergeCell ref="K3:Y3"/>
    <mergeCell ref="K4:X4"/>
    <mergeCell ref="C5:K6"/>
    <mergeCell ref="L5:T5"/>
    <mergeCell ref="U5:Z6"/>
    <mergeCell ref="AA5:AE6"/>
    <mergeCell ref="L6:T6"/>
    <mergeCell ref="F11:H11"/>
    <mergeCell ref="I11:AD11"/>
    <mergeCell ref="B12:D12"/>
    <mergeCell ref="E12:M12"/>
    <mergeCell ref="R12:S12"/>
    <mergeCell ref="T12:U12"/>
    <mergeCell ref="W12:AB12"/>
    <mergeCell ref="AC12:AG12"/>
    <mergeCell ref="C7:G7"/>
    <mergeCell ref="H7:X8"/>
    <mergeCell ref="Y7:Z8"/>
    <mergeCell ref="AA7:AC8"/>
    <mergeCell ref="A9:L9"/>
    <mergeCell ref="Q9:R9"/>
    <mergeCell ref="T9:U9"/>
    <mergeCell ref="V9:AA9"/>
    <mergeCell ref="AB9:AF9"/>
    <mergeCell ref="B15:D15"/>
    <mergeCell ref="E15:M15"/>
    <mergeCell ref="R15:S15"/>
    <mergeCell ref="T15:U15"/>
    <mergeCell ref="W15:AB15"/>
    <mergeCell ref="AC15:AG15"/>
    <mergeCell ref="B14:D14"/>
    <mergeCell ref="E14:M14"/>
    <mergeCell ref="R14:S14"/>
    <mergeCell ref="T14:U14"/>
    <mergeCell ref="W14:AB14"/>
    <mergeCell ref="AC14:AG14"/>
    <mergeCell ref="B13:D13"/>
    <mergeCell ref="E13:M13"/>
    <mergeCell ref="R13:S13"/>
    <mergeCell ref="T13:U13"/>
    <mergeCell ref="W13:AB13"/>
    <mergeCell ref="AC13:AG13"/>
    <mergeCell ref="B18:D18"/>
    <mergeCell ref="E18:M18"/>
    <mergeCell ref="R18:S18"/>
    <mergeCell ref="T18:U18"/>
    <mergeCell ref="W18:AB18"/>
    <mergeCell ref="AC18:AG18"/>
    <mergeCell ref="B17:D17"/>
    <mergeCell ref="E17:M17"/>
    <mergeCell ref="R17:S17"/>
    <mergeCell ref="T17:U17"/>
    <mergeCell ref="W17:AB17"/>
    <mergeCell ref="AC17:AG17"/>
    <mergeCell ref="B16:D16"/>
    <mergeCell ref="E16:M16"/>
    <mergeCell ref="R16:S16"/>
    <mergeCell ref="T16:U16"/>
    <mergeCell ref="W16:AB16"/>
    <mergeCell ref="AC16:AG16"/>
    <mergeCell ref="B21:D21"/>
    <mergeCell ref="E21:M21"/>
    <mergeCell ref="R21:S21"/>
    <mergeCell ref="T21:U21"/>
    <mergeCell ref="W21:AB21"/>
    <mergeCell ref="AC21:AG21"/>
    <mergeCell ref="B20:D20"/>
    <mergeCell ref="E20:M20"/>
    <mergeCell ref="R20:S20"/>
    <mergeCell ref="T20:U20"/>
    <mergeCell ref="W20:AB20"/>
    <mergeCell ref="AC20:AG20"/>
    <mergeCell ref="B19:D19"/>
    <mergeCell ref="E19:M19"/>
    <mergeCell ref="R19:S19"/>
    <mergeCell ref="T19:U19"/>
    <mergeCell ref="W19:AB19"/>
    <mergeCell ref="AC19:AG19"/>
    <mergeCell ref="B24:D24"/>
    <mergeCell ref="E24:M24"/>
    <mergeCell ref="R24:S24"/>
    <mergeCell ref="T24:U24"/>
    <mergeCell ref="W24:AB24"/>
    <mergeCell ref="AC24:AG24"/>
    <mergeCell ref="B23:D23"/>
    <mergeCell ref="E23:M23"/>
    <mergeCell ref="R23:S23"/>
    <mergeCell ref="T23:U23"/>
    <mergeCell ref="W23:AB23"/>
    <mergeCell ref="AC23:AG23"/>
    <mergeCell ref="B22:D22"/>
    <mergeCell ref="E22:M22"/>
    <mergeCell ref="R22:S22"/>
    <mergeCell ref="T22:U22"/>
    <mergeCell ref="W22:AB22"/>
    <mergeCell ref="AC22:AG22"/>
    <mergeCell ref="B27:D27"/>
    <mergeCell ref="E27:M27"/>
    <mergeCell ref="R27:S27"/>
    <mergeCell ref="T27:U27"/>
    <mergeCell ref="W27:AB27"/>
    <mergeCell ref="AC27:AG27"/>
    <mergeCell ref="B26:D26"/>
    <mergeCell ref="E26:M26"/>
    <mergeCell ref="R26:S26"/>
    <mergeCell ref="T26:U26"/>
    <mergeCell ref="W26:AB26"/>
    <mergeCell ref="AC26:AG26"/>
    <mergeCell ref="B25:D25"/>
    <mergeCell ref="E25:M25"/>
    <mergeCell ref="R25:S25"/>
    <mergeCell ref="T25:U25"/>
    <mergeCell ref="W25:AB25"/>
    <mergeCell ref="AC25:AG25"/>
    <mergeCell ref="B30:D30"/>
    <mergeCell ref="E30:M30"/>
    <mergeCell ref="R30:S30"/>
    <mergeCell ref="T30:U30"/>
    <mergeCell ref="W30:AB30"/>
    <mergeCell ref="AC30:AG30"/>
    <mergeCell ref="B29:D29"/>
    <mergeCell ref="E29:M29"/>
    <mergeCell ref="R29:S29"/>
    <mergeCell ref="T29:U29"/>
    <mergeCell ref="W29:AB29"/>
    <mergeCell ref="AC29:AG29"/>
    <mergeCell ref="B28:D28"/>
    <mergeCell ref="E28:M28"/>
    <mergeCell ref="R28:S28"/>
    <mergeCell ref="T28:U28"/>
    <mergeCell ref="W28:AB28"/>
    <mergeCell ref="AC28:AG28"/>
    <mergeCell ref="B33:D33"/>
    <mergeCell ref="E33:M33"/>
    <mergeCell ref="R33:S33"/>
    <mergeCell ref="T33:U33"/>
    <mergeCell ref="W33:AB33"/>
    <mergeCell ref="AC33:AG33"/>
    <mergeCell ref="B32:D32"/>
    <mergeCell ref="E32:M32"/>
    <mergeCell ref="R32:S32"/>
    <mergeCell ref="T32:U32"/>
    <mergeCell ref="W32:AB32"/>
    <mergeCell ref="AC32:AG32"/>
    <mergeCell ref="B31:D31"/>
    <mergeCell ref="E31:M31"/>
    <mergeCell ref="R31:S31"/>
    <mergeCell ref="T31:U31"/>
    <mergeCell ref="W31:AB31"/>
    <mergeCell ref="AC31:AG31"/>
    <mergeCell ref="B36:D36"/>
    <mergeCell ref="E36:M36"/>
    <mergeCell ref="R36:S36"/>
    <mergeCell ref="T36:U36"/>
    <mergeCell ref="W36:AB36"/>
    <mergeCell ref="AC36:AG36"/>
    <mergeCell ref="B35:D35"/>
    <mergeCell ref="E35:M35"/>
    <mergeCell ref="R35:S35"/>
    <mergeCell ref="T35:U35"/>
    <mergeCell ref="W35:AB35"/>
    <mergeCell ref="AC35:AG35"/>
    <mergeCell ref="B34:D34"/>
    <mergeCell ref="E34:M34"/>
    <mergeCell ref="R34:S34"/>
    <mergeCell ref="T34:U34"/>
    <mergeCell ref="W34:AB34"/>
    <mergeCell ref="AC34:AG34"/>
    <mergeCell ref="B39:D39"/>
    <mergeCell ref="E39:M39"/>
    <mergeCell ref="R39:S39"/>
    <mergeCell ref="T39:U39"/>
    <mergeCell ref="W39:AB39"/>
    <mergeCell ref="AC39:AG39"/>
    <mergeCell ref="B38:D38"/>
    <mergeCell ref="E38:M38"/>
    <mergeCell ref="R38:S38"/>
    <mergeCell ref="T38:U38"/>
    <mergeCell ref="W38:AB38"/>
    <mergeCell ref="AC38:AG38"/>
    <mergeCell ref="B37:D37"/>
    <mergeCell ref="E37:M37"/>
    <mergeCell ref="R37:S37"/>
    <mergeCell ref="T37:U37"/>
    <mergeCell ref="W37:AB37"/>
    <mergeCell ref="AC37:AG37"/>
    <mergeCell ref="AC43:AH43"/>
    <mergeCell ref="D44:AB44"/>
    <mergeCell ref="A45:J47"/>
    <mergeCell ref="K45:AB45"/>
    <mergeCell ref="K46:Y46"/>
    <mergeCell ref="K47:X47"/>
    <mergeCell ref="B41:D41"/>
    <mergeCell ref="E41:M41"/>
    <mergeCell ref="R41:S41"/>
    <mergeCell ref="T41:U41"/>
    <mergeCell ref="W41:AB41"/>
    <mergeCell ref="AC41:AG41"/>
    <mergeCell ref="B40:D40"/>
    <mergeCell ref="E40:M40"/>
    <mergeCell ref="R40:S40"/>
    <mergeCell ref="T40:U40"/>
    <mergeCell ref="W40:AB40"/>
    <mergeCell ref="AC40:AG40"/>
    <mergeCell ref="A52:L52"/>
    <mergeCell ref="Q52:R52"/>
    <mergeCell ref="T52:U52"/>
    <mergeCell ref="V52:AA52"/>
    <mergeCell ref="AB52:AF52"/>
    <mergeCell ref="B54:D54"/>
    <mergeCell ref="E54:M54"/>
    <mergeCell ref="R54:S54"/>
    <mergeCell ref="T54:U54"/>
    <mergeCell ref="W54:AB54"/>
    <mergeCell ref="C48:K49"/>
    <mergeCell ref="L48:T48"/>
    <mergeCell ref="U48:Z49"/>
    <mergeCell ref="AA48:AE49"/>
    <mergeCell ref="L49:T49"/>
    <mergeCell ref="C50:G50"/>
    <mergeCell ref="H50:X51"/>
    <mergeCell ref="Y50:Z51"/>
    <mergeCell ref="AA50:AC51"/>
    <mergeCell ref="B57:D57"/>
    <mergeCell ref="E57:M57"/>
    <mergeCell ref="R57:S57"/>
    <mergeCell ref="T57:U57"/>
    <mergeCell ref="W57:AB57"/>
    <mergeCell ref="AC57:AG57"/>
    <mergeCell ref="B56:D56"/>
    <mergeCell ref="E56:M56"/>
    <mergeCell ref="R56:S56"/>
    <mergeCell ref="T56:U56"/>
    <mergeCell ref="W56:AB56"/>
    <mergeCell ref="AC56:AG56"/>
    <mergeCell ref="AC54:AG54"/>
    <mergeCell ref="B55:D55"/>
    <mergeCell ref="E55:M55"/>
    <mergeCell ref="R55:S55"/>
    <mergeCell ref="T55:U55"/>
    <mergeCell ref="W55:AB55"/>
    <mergeCell ref="AC55:AG55"/>
    <mergeCell ref="B60:D60"/>
    <mergeCell ref="E60:M60"/>
    <mergeCell ref="R60:S60"/>
    <mergeCell ref="T60:U60"/>
    <mergeCell ref="W60:AB60"/>
    <mergeCell ref="AC60:AG60"/>
    <mergeCell ref="B59:D59"/>
    <mergeCell ref="E59:M59"/>
    <mergeCell ref="R59:S59"/>
    <mergeCell ref="T59:U59"/>
    <mergeCell ref="W59:AB59"/>
    <mergeCell ref="AC59:AG59"/>
    <mergeCell ref="B58:D58"/>
    <mergeCell ref="E58:M58"/>
    <mergeCell ref="R58:S58"/>
    <mergeCell ref="T58:U58"/>
    <mergeCell ref="W58:AB58"/>
    <mergeCell ref="AC58:AG58"/>
    <mergeCell ref="B63:D63"/>
    <mergeCell ref="E63:M63"/>
    <mergeCell ref="R63:S63"/>
    <mergeCell ref="T63:U63"/>
    <mergeCell ref="W63:AB63"/>
    <mergeCell ref="AC63:AG63"/>
    <mergeCell ref="B62:D62"/>
    <mergeCell ref="E62:M62"/>
    <mergeCell ref="R62:S62"/>
    <mergeCell ref="T62:U62"/>
    <mergeCell ref="W62:AB62"/>
    <mergeCell ref="AC62:AG62"/>
    <mergeCell ref="B61:D61"/>
    <mergeCell ref="E61:M61"/>
    <mergeCell ref="R61:S61"/>
    <mergeCell ref="T61:U61"/>
    <mergeCell ref="W61:AB61"/>
    <mergeCell ref="AC61:AG61"/>
    <mergeCell ref="B66:D66"/>
    <mergeCell ref="E66:M66"/>
    <mergeCell ref="R66:S66"/>
    <mergeCell ref="T66:U66"/>
    <mergeCell ref="W66:AB66"/>
    <mergeCell ref="AC66:AG66"/>
    <mergeCell ref="B65:D65"/>
    <mergeCell ref="E65:M65"/>
    <mergeCell ref="R65:S65"/>
    <mergeCell ref="T65:U65"/>
    <mergeCell ref="W65:AB65"/>
    <mergeCell ref="AC65:AG65"/>
    <mergeCell ref="B64:D64"/>
    <mergeCell ref="E64:M64"/>
    <mergeCell ref="R64:S64"/>
    <mergeCell ref="T64:U64"/>
    <mergeCell ref="W64:AB64"/>
    <mergeCell ref="AC64:AG64"/>
    <mergeCell ref="B69:D69"/>
    <mergeCell ref="E69:M69"/>
    <mergeCell ref="R69:S69"/>
    <mergeCell ref="T69:U69"/>
    <mergeCell ref="W69:AB69"/>
    <mergeCell ref="AC69:AG69"/>
    <mergeCell ref="B68:D68"/>
    <mergeCell ref="E68:M68"/>
    <mergeCell ref="R68:S68"/>
    <mergeCell ref="T68:U68"/>
    <mergeCell ref="W68:AB68"/>
    <mergeCell ref="AC68:AG68"/>
    <mergeCell ref="B67:D67"/>
    <mergeCell ref="E67:M67"/>
    <mergeCell ref="R67:S67"/>
    <mergeCell ref="T67:U67"/>
    <mergeCell ref="W67:AB67"/>
    <mergeCell ref="AC67:AG67"/>
    <mergeCell ref="B72:D72"/>
    <mergeCell ref="E72:M72"/>
    <mergeCell ref="R72:S72"/>
    <mergeCell ref="T72:U72"/>
    <mergeCell ref="W72:AB72"/>
    <mergeCell ref="AC72:AG72"/>
    <mergeCell ref="B71:D71"/>
    <mergeCell ref="E71:M71"/>
    <mergeCell ref="R71:S71"/>
    <mergeCell ref="T71:U71"/>
    <mergeCell ref="W71:AB71"/>
    <mergeCell ref="AC71:AG71"/>
    <mergeCell ref="B70:D70"/>
    <mergeCell ref="E70:M70"/>
    <mergeCell ref="R70:S70"/>
    <mergeCell ref="T70:U70"/>
    <mergeCell ref="W70:AB70"/>
    <mergeCell ref="AC70:AG70"/>
    <mergeCell ref="B75:D75"/>
    <mergeCell ref="E75:M75"/>
    <mergeCell ref="R75:S75"/>
    <mergeCell ref="T75:U75"/>
    <mergeCell ref="W75:AB75"/>
    <mergeCell ref="AC75:AG75"/>
    <mergeCell ref="B74:D74"/>
    <mergeCell ref="E74:M74"/>
    <mergeCell ref="R74:S74"/>
    <mergeCell ref="T74:U74"/>
    <mergeCell ref="W74:AB74"/>
    <mergeCell ref="AC74:AG74"/>
    <mergeCell ref="B73:D73"/>
    <mergeCell ref="E73:M73"/>
    <mergeCell ref="R73:S73"/>
    <mergeCell ref="T73:U73"/>
    <mergeCell ref="W73:AB73"/>
    <mergeCell ref="AC73:AG73"/>
    <mergeCell ref="B78:D78"/>
    <mergeCell ref="E78:M78"/>
    <mergeCell ref="R78:S78"/>
    <mergeCell ref="T78:U78"/>
    <mergeCell ref="W78:AB78"/>
    <mergeCell ref="AC78:AG78"/>
    <mergeCell ref="B77:D77"/>
    <mergeCell ref="E77:M77"/>
    <mergeCell ref="R77:S77"/>
    <mergeCell ref="T77:U77"/>
    <mergeCell ref="W77:AB77"/>
    <mergeCell ref="AC77:AG77"/>
    <mergeCell ref="B76:D76"/>
    <mergeCell ref="E76:M76"/>
    <mergeCell ref="R76:S76"/>
    <mergeCell ref="T76:U76"/>
    <mergeCell ref="W76:AB76"/>
    <mergeCell ref="AC76:AG76"/>
    <mergeCell ref="B81:D81"/>
    <mergeCell ref="E81:M81"/>
    <mergeCell ref="R81:S81"/>
    <mergeCell ref="T81:U81"/>
    <mergeCell ref="W81:AB81"/>
    <mergeCell ref="AC81:AG81"/>
    <mergeCell ref="B80:D80"/>
    <mergeCell ref="E80:M80"/>
    <mergeCell ref="R80:S80"/>
    <mergeCell ref="T80:U80"/>
    <mergeCell ref="W80:AB80"/>
    <mergeCell ref="AC80:AG80"/>
    <mergeCell ref="B79:D79"/>
    <mergeCell ref="E79:M79"/>
    <mergeCell ref="R79:S79"/>
    <mergeCell ref="T79:U79"/>
    <mergeCell ref="W79:AB79"/>
    <mergeCell ref="AC79:AG79"/>
    <mergeCell ref="B84:D84"/>
    <mergeCell ref="E84:M84"/>
    <mergeCell ref="R84:S84"/>
    <mergeCell ref="T84:U84"/>
    <mergeCell ref="W84:AB84"/>
    <mergeCell ref="AC84:AG84"/>
    <mergeCell ref="B83:D83"/>
    <mergeCell ref="E83:M83"/>
    <mergeCell ref="R83:S83"/>
    <mergeCell ref="T83:U83"/>
    <mergeCell ref="W83:AB83"/>
    <mergeCell ref="AC83:AG83"/>
    <mergeCell ref="B82:D82"/>
    <mergeCell ref="E82:M82"/>
    <mergeCell ref="R82:S82"/>
    <mergeCell ref="T82:U82"/>
    <mergeCell ref="W82:AB82"/>
    <mergeCell ref="AC82:AG82"/>
    <mergeCell ref="C92:K93"/>
    <mergeCell ref="L92:T92"/>
    <mergeCell ref="U92:Z93"/>
    <mergeCell ref="AA92:AE93"/>
    <mergeCell ref="L93:T93"/>
    <mergeCell ref="C94:G94"/>
    <mergeCell ref="H94:X95"/>
    <mergeCell ref="Y94:Z95"/>
    <mergeCell ref="AA94:AC95"/>
    <mergeCell ref="AC87:AH87"/>
    <mergeCell ref="D88:AB88"/>
    <mergeCell ref="A89:J91"/>
    <mergeCell ref="K89:AB89"/>
    <mergeCell ref="K90:Y90"/>
    <mergeCell ref="K91:X91"/>
    <mergeCell ref="B85:D85"/>
    <mergeCell ref="E85:M85"/>
    <mergeCell ref="R85:S85"/>
    <mergeCell ref="T85:U85"/>
    <mergeCell ref="W85:AB85"/>
    <mergeCell ref="AC85:AG85"/>
    <mergeCell ref="AC98:AG98"/>
    <mergeCell ref="B99:D99"/>
    <mergeCell ref="E99:M99"/>
    <mergeCell ref="R99:S99"/>
    <mergeCell ref="T99:U99"/>
    <mergeCell ref="W99:AB99"/>
    <mergeCell ref="AC99:AG99"/>
    <mergeCell ref="A96:L96"/>
    <mergeCell ref="Q96:R96"/>
    <mergeCell ref="T96:U96"/>
    <mergeCell ref="V96:AA96"/>
    <mergeCell ref="AB96:AF96"/>
    <mergeCell ref="B98:D98"/>
    <mergeCell ref="E98:M98"/>
    <mergeCell ref="R98:S98"/>
    <mergeCell ref="T98:U98"/>
    <mergeCell ref="W98:AB98"/>
    <mergeCell ref="B102:D102"/>
    <mergeCell ref="E102:M102"/>
    <mergeCell ref="R102:S102"/>
    <mergeCell ref="T102:U102"/>
    <mergeCell ref="W102:AB102"/>
    <mergeCell ref="AC102:AG102"/>
    <mergeCell ref="B101:D101"/>
    <mergeCell ref="E101:M101"/>
    <mergeCell ref="R101:S101"/>
    <mergeCell ref="T101:U101"/>
    <mergeCell ref="W101:AB101"/>
    <mergeCell ref="AC101:AG101"/>
    <mergeCell ref="B100:D100"/>
    <mergeCell ref="E100:M100"/>
    <mergeCell ref="R100:S100"/>
    <mergeCell ref="T100:U100"/>
    <mergeCell ref="W100:AB100"/>
    <mergeCell ref="AC100:AG100"/>
    <mergeCell ref="B105:D105"/>
    <mergeCell ref="E105:M105"/>
    <mergeCell ref="R105:S105"/>
    <mergeCell ref="T105:U105"/>
    <mergeCell ref="W105:AB105"/>
    <mergeCell ref="AC105:AG105"/>
    <mergeCell ref="B104:D104"/>
    <mergeCell ref="E104:M104"/>
    <mergeCell ref="R104:S104"/>
    <mergeCell ref="T104:U104"/>
    <mergeCell ref="W104:AB104"/>
    <mergeCell ref="AC104:AG104"/>
    <mergeCell ref="B103:D103"/>
    <mergeCell ref="E103:M103"/>
    <mergeCell ref="R103:S103"/>
    <mergeCell ref="T103:U103"/>
    <mergeCell ref="W103:AB103"/>
    <mergeCell ref="AC103:AG103"/>
    <mergeCell ref="B108:D108"/>
    <mergeCell ref="E108:M108"/>
    <mergeCell ref="R108:S108"/>
    <mergeCell ref="T108:U108"/>
    <mergeCell ref="W108:AB108"/>
    <mergeCell ref="AC108:AG108"/>
    <mergeCell ref="B107:D107"/>
    <mergeCell ref="E107:M107"/>
    <mergeCell ref="R107:S107"/>
    <mergeCell ref="T107:U107"/>
    <mergeCell ref="W107:AB107"/>
    <mergeCell ref="AC107:AG107"/>
    <mergeCell ref="B106:D106"/>
    <mergeCell ref="E106:M106"/>
    <mergeCell ref="R106:S106"/>
    <mergeCell ref="T106:U106"/>
    <mergeCell ref="W106:AB106"/>
    <mergeCell ref="AC106:AG106"/>
    <mergeCell ref="B111:D111"/>
    <mergeCell ref="E111:M111"/>
    <mergeCell ref="R111:S111"/>
    <mergeCell ref="T111:U111"/>
    <mergeCell ref="W111:AB111"/>
    <mergeCell ref="AC111:AG111"/>
    <mergeCell ref="B110:D110"/>
    <mergeCell ref="E110:M110"/>
    <mergeCell ref="R110:S110"/>
    <mergeCell ref="T110:U110"/>
    <mergeCell ref="W110:AB110"/>
    <mergeCell ref="AC110:AG110"/>
    <mergeCell ref="B109:D109"/>
    <mergeCell ref="E109:M109"/>
    <mergeCell ref="R109:S109"/>
    <mergeCell ref="T109:U109"/>
    <mergeCell ref="W109:AB109"/>
    <mergeCell ref="AC109:AG109"/>
    <mergeCell ref="B114:D114"/>
    <mergeCell ref="E114:M114"/>
    <mergeCell ref="R114:S114"/>
    <mergeCell ref="T114:U114"/>
    <mergeCell ref="W114:AB114"/>
    <mergeCell ref="AC114:AG114"/>
    <mergeCell ref="B113:D113"/>
    <mergeCell ref="E113:M113"/>
    <mergeCell ref="R113:S113"/>
    <mergeCell ref="T113:U113"/>
    <mergeCell ref="W113:AB113"/>
    <mergeCell ref="AC113:AG113"/>
    <mergeCell ref="B112:D112"/>
    <mergeCell ref="E112:M112"/>
    <mergeCell ref="R112:S112"/>
    <mergeCell ref="T112:U112"/>
    <mergeCell ref="W112:AB112"/>
    <mergeCell ref="AC112:AG112"/>
    <mergeCell ref="B117:D117"/>
    <mergeCell ref="E117:M117"/>
    <mergeCell ref="R117:S117"/>
    <mergeCell ref="T117:U117"/>
    <mergeCell ref="W117:AB117"/>
    <mergeCell ref="AC117:AG117"/>
    <mergeCell ref="B116:D116"/>
    <mergeCell ref="E116:M116"/>
    <mergeCell ref="R116:S116"/>
    <mergeCell ref="T116:U116"/>
    <mergeCell ref="W116:AB116"/>
    <mergeCell ref="AC116:AG116"/>
    <mergeCell ref="B115:D115"/>
    <mergeCell ref="E115:M115"/>
    <mergeCell ref="R115:S115"/>
    <mergeCell ref="T115:U115"/>
    <mergeCell ref="W115:AB115"/>
    <mergeCell ref="AC115:AG115"/>
    <mergeCell ref="B120:D120"/>
    <mergeCell ref="E120:M120"/>
    <mergeCell ref="R120:S120"/>
    <mergeCell ref="T120:U120"/>
    <mergeCell ref="W120:AB120"/>
    <mergeCell ref="AC120:AG120"/>
    <mergeCell ref="B119:D119"/>
    <mergeCell ref="E119:M119"/>
    <mergeCell ref="R119:S119"/>
    <mergeCell ref="T119:U119"/>
    <mergeCell ref="W119:AB119"/>
    <mergeCell ref="AC119:AG119"/>
    <mergeCell ref="B118:D118"/>
    <mergeCell ref="E118:M118"/>
    <mergeCell ref="R118:S118"/>
    <mergeCell ref="T118:U118"/>
    <mergeCell ref="W118:AB118"/>
    <mergeCell ref="AC118:AG118"/>
    <mergeCell ref="B123:D123"/>
    <mergeCell ref="E123:M123"/>
    <mergeCell ref="R123:S123"/>
    <mergeCell ref="T123:U123"/>
    <mergeCell ref="W123:AB123"/>
    <mergeCell ref="AC123:AG123"/>
    <mergeCell ref="B122:D122"/>
    <mergeCell ref="E122:M122"/>
    <mergeCell ref="R122:S122"/>
    <mergeCell ref="T122:U122"/>
    <mergeCell ref="W122:AB122"/>
    <mergeCell ref="AC122:AG122"/>
    <mergeCell ref="B121:D121"/>
    <mergeCell ref="E121:M121"/>
    <mergeCell ref="R121:S121"/>
    <mergeCell ref="T121:U121"/>
    <mergeCell ref="W121:AB121"/>
    <mergeCell ref="AC121:AG121"/>
    <mergeCell ref="B128:D128"/>
    <mergeCell ref="E128:M128"/>
    <mergeCell ref="R128:S128"/>
    <mergeCell ref="T128:U128"/>
    <mergeCell ref="W128:AB128"/>
    <mergeCell ref="AC128:AG128"/>
    <mergeCell ref="E125:M125"/>
    <mergeCell ref="R125:S125"/>
    <mergeCell ref="T125:U125"/>
    <mergeCell ref="W125:AB125"/>
    <mergeCell ref="AC125:AG125"/>
    <mergeCell ref="F127:H127"/>
    <mergeCell ref="I127:AD127"/>
    <mergeCell ref="B124:D124"/>
    <mergeCell ref="E124:M124"/>
    <mergeCell ref="R124:S124"/>
    <mergeCell ref="T124:U124"/>
    <mergeCell ref="W124:AB124"/>
    <mergeCell ref="AC124:AG124"/>
    <mergeCell ref="C136:K137"/>
    <mergeCell ref="L136:T136"/>
    <mergeCell ref="U136:Z137"/>
    <mergeCell ref="AA136:AE137"/>
    <mergeCell ref="L137:T137"/>
    <mergeCell ref="C138:G138"/>
    <mergeCell ref="H138:X139"/>
    <mergeCell ref="Y138:Z139"/>
    <mergeCell ref="AA138:AC139"/>
    <mergeCell ref="AC131:AH131"/>
    <mergeCell ref="D132:AB132"/>
    <mergeCell ref="A133:J135"/>
    <mergeCell ref="K133:AB133"/>
    <mergeCell ref="K134:Y134"/>
    <mergeCell ref="K135:X135"/>
    <mergeCell ref="B129:D129"/>
    <mergeCell ref="E129:M129"/>
    <mergeCell ref="R129:S129"/>
    <mergeCell ref="T129:U129"/>
    <mergeCell ref="W129:AB129"/>
    <mergeCell ref="AC129:AG129"/>
    <mergeCell ref="B144:D144"/>
    <mergeCell ref="E144:M144"/>
    <mergeCell ref="R144:S144"/>
    <mergeCell ref="T144:U144"/>
    <mergeCell ref="W144:AB144"/>
    <mergeCell ref="AC144:AG144"/>
    <mergeCell ref="AC142:AG142"/>
    <mergeCell ref="B143:D143"/>
    <mergeCell ref="E143:M143"/>
    <mergeCell ref="R143:S143"/>
    <mergeCell ref="T143:U143"/>
    <mergeCell ref="W143:AB143"/>
    <mergeCell ref="AC143:AG143"/>
    <mergeCell ref="A140:L140"/>
    <mergeCell ref="Q140:R140"/>
    <mergeCell ref="T140:U140"/>
    <mergeCell ref="V140:AA140"/>
    <mergeCell ref="AB140:AF140"/>
    <mergeCell ref="B142:D142"/>
    <mergeCell ref="E142:M142"/>
    <mergeCell ref="R142:S142"/>
    <mergeCell ref="T142:U142"/>
    <mergeCell ref="W142:AB142"/>
    <mergeCell ref="B147:D147"/>
    <mergeCell ref="E147:M147"/>
    <mergeCell ref="R147:S147"/>
    <mergeCell ref="T147:U147"/>
    <mergeCell ref="W147:AB147"/>
    <mergeCell ref="AC147:AG147"/>
    <mergeCell ref="B146:D146"/>
    <mergeCell ref="E146:M146"/>
    <mergeCell ref="R146:S146"/>
    <mergeCell ref="T146:U146"/>
    <mergeCell ref="W146:AB146"/>
    <mergeCell ref="AC146:AG146"/>
    <mergeCell ref="B145:D145"/>
    <mergeCell ref="E145:M145"/>
    <mergeCell ref="R145:S145"/>
    <mergeCell ref="T145:U145"/>
    <mergeCell ref="W145:AB145"/>
    <mergeCell ref="AC145:AG145"/>
    <mergeCell ref="B150:D150"/>
    <mergeCell ref="E150:M150"/>
    <mergeCell ref="R150:S150"/>
    <mergeCell ref="T150:U150"/>
    <mergeCell ref="W150:AB150"/>
    <mergeCell ref="AC150:AG150"/>
    <mergeCell ref="B149:D149"/>
    <mergeCell ref="E149:M149"/>
    <mergeCell ref="R149:S149"/>
    <mergeCell ref="T149:U149"/>
    <mergeCell ref="W149:AB149"/>
    <mergeCell ref="AC149:AG149"/>
    <mergeCell ref="B148:D148"/>
    <mergeCell ref="E148:M148"/>
    <mergeCell ref="R148:S148"/>
    <mergeCell ref="T148:U148"/>
    <mergeCell ref="W148:AB148"/>
    <mergeCell ref="AC148:AG148"/>
    <mergeCell ref="B153:D153"/>
    <mergeCell ref="E153:M153"/>
    <mergeCell ref="R153:S153"/>
    <mergeCell ref="T153:U153"/>
    <mergeCell ref="W153:AB153"/>
    <mergeCell ref="AC153:AG153"/>
    <mergeCell ref="B152:D152"/>
    <mergeCell ref="E152:M152"/>
    <mergeCell ref="R152:S152"/>
    <mergeCell ref="T152:U152"/>
    <mergeCell ref="W152:AB152"/>
    <mergeCell ref="AC152:AG152"/>
    <mergeCell ref="B151:D151"/>
    <mergeCell ref="E151:M151"/>
    <mergeCell ref="R151:S151"/>
    <mergeCell ref="T151:U151"/>
    <mergeCell ref="W151:AB151"/>
    <mergeCell ref="AC151:AG151"/>
    <mergeCell ref="B156:D156"/>
    <mergeCell ref="E156:M156"/>
    <mergeCell ref="R156:S156"/>
    <mergeCell ref="T156:U156"/>
    <mergeCell ref="W156:AB156"/>
    <mergeCell ref="AC156:AG156"/>
    <mergeCell ref="B155:D155"/>
    <mergeCell ref="E155:M155"/>
    <mergeCell ref="R155:S155"/>
    <mergeCell ref="T155:U155"/>
    <mergeCell ref="W155:AB155"/>
    <mergeCell ref="AC155:AG155"/>
    <mergeCell ref="B154:D154"/>
    <mergeCell ref="E154:M154"/>
    <mergeCell ref="R154:S154"/>
    <mergeCell ref="T154:U154"/>
    <mergeCell ref="W154:AB154"/>
    <mergeCell ref="AC154:AG154"/>
    <mergeCell ref="B159:D159"/>
    <mergeCell ref="E159:M159"/>
    <mergeCell ref="R159:S159"/>
    <mergeCell ref="T159:U159"/>
    <mergeCell ref="W159:AB159"/>
    <mergeCell ref="AC159:AG159"/>
    <mergeCell ref="B158:D158"/>
    <mergeCell ref="E158:M158"/>
    <mergeCell ref="R158:S158"/>
    <mergeCell ref="T158:U158"/>
    <mergeCell ref="W158:AB158"/>
    <mergeCell ref="AC158:AG158"/>
    <mergeCell ref="B157:D157"/>
    <mergeCell ref="E157:M157"/>
    <mergeCell ref="R157:S157"/>
    <mergeCell ref="T157:U157"/>
    <mergeCell ref="W157:AB157"/>
    <mergeCell ref="AC157:AG157"/>
    <mergeCell ref="B162:D162"/>
    <mergeCell ref="E162:M162"/>
    <mergeCell ref="R162:S162"/>
    <mergeCell ref="T162:U162"/>
    <mergeCell ref="W162:AB162"/>
    <mergeCell ref="AC162:AG162"/>
    <mergeCell ref="B161:D161"/>
    <mergeCell ref="E161:M161"/>
    <mergeCell ref="R161:S161"/>
    <mergeCell ref="T161:U161"/>
    <mergeCell ref="W161:AB161"/>
    <mergeCell ref="AC161:AG161"/>
    <mergeCell ref="B160:D160"/>
    <mergeCell ref="E160:M160"/>
    <mergeCell ref="R160:S160"/>
    <mergeCell ref="T160:U160"/>
    <mergeCell ref="W160:AB160"/>
    <mergeCell ref="AC160:AG160"/>
    <mergeCell ref="B165:D165"/>
    <mergeCell ref="E165:M165"/>
    <mergeCell ref="R165:S165"/>
    <mergeCell ref="T165:U165"/>
    <mergeCell ref="W165:AB165"/>
    <mergeCell ref="AC165:AG165"/>
    <mergeCell ref="B164:D164"/>
    <mergeCell ref="E164:M164"/>
    <mergeCell ref="R164:S164"/>
    <mergeCell ref="T164:U164"/>
    <mergeCell ref="W164:AB164"/>
    <mergeCell ref="AC164:AG164"/>
    <mergeCell ref="B163:D163"/>
    <mergeCell ref="E163:M163"/>
    <mergeCell ref="R163:S163"/>
    <mergeCell ref="T163:U163"/>
    <mergeCell ref="W163:AB163"/>
    <mergeCell ref="AC163:AG163"/>
    <mergeCell ref="B168:D168"/>
    <mergeCell ref="E168:M168"/>
    <mergeCell ref="R168:S168"/>
    <mergeCell ref="T168:U168"/>
    <mergeCell ref="W168:AB168"/>
    <mergeCell ref="AC168:AG168"/>
    <mergeCell ref="B167:D167"/>
    <mergeCell ref="E167:M167"/>
    <mergeCell ref="R167:S167"/>
    <mergeCell ref="T167:U167"/>
    <mergeCell ref="W167:AB167"/>
    <mergeCell ref="AC167:AG167"/>
    <mergeCell ref="B166:D166"/>
    <mergeCell ref="E166:M166"/>
    <mergeCell ref="R166:S166"/>
    <mergeCell ref="T166:U166"/>
    <mergeCell ref="W166:AB166"/>
    <mergeCell ref="AC166:AG166"/>
    <mergeCell ref="B171:D171"/>
    <mergeCell ref="E171:M171"/>
    <mergeCell ref="R171:S171"/>
    <mergeCell ref="T171:U171"/>
    <mergeCell ref="W171:AB171"/>
    <mergeCell ref="AC171:AG171"/>
    <mergeCell ref="B170:D170"/>
    <mergeCell ref="E170:M170"/>
    <mergeCell ref="R170:S170"/>
    <mergeCell ref="T170:U170"/>
    <mergeCell ref="W170:AB170"/>
    <mergeCell ref="AC170:AG170"/>
    <mergeCell ref="B169:D169"/>
    <mergeCell ref="E169:M169"/>
    <mergeCell ref="R169:S169"/>
    <mergeCell ref="T169:U169"/>
    <mergeCell ref="W169:AB169"/>
    <mergeCell ref="AC169:AG169"/>
    <mergeCell ref="AC175:AH175"/>
    <mergeCell ref="D176:AB176"/>
    <mergeCell ref="A177:J179"/>
    <mergeCell ref="K177:AB177"/>
    <mergeCell ref="K178:Y178"/>
    <mergeCell ref="K179:X179"/>
    <mergeCell ref="B173:D173"/>
    <mergeCell ref="E173:M173"/>
    <mergeCell ref="R173:S173"/>
    <mergeCell ref="T173:U173"/>
    <mergeCell ref="W173:AB173"/>
    <mergeCell ref="AC173:AG173"/>
    <mergeCell ref="B172:D172"/>
    <mergeCell ref="E172:M172"/>
    <mergeCell ref="R172:S172"/>
    <mergeCell ref="T172:U172"/>
    <mergeCell ref="W172:AB172"/>
    <mergeCell ref="AC172:AG172"/>
    <mergeCell ref="A184:L184"/>
    <mergeCell ref="Q184:R184"/>
    <mergeCell ref="T184:U184"/>
    <mergeCell ref="V184:AA184"/>
    <mergeCell ref="AB184:AF184"/>
    <mergeCell ref="B186:D186"/>
    <mergeCell ref="E186:M186"/>
    <mergeCell ref="R186:S186"/>
    <mergeCell ref="T186:U186"/>
    <mergeCell ref="W186:AB186"/>
    <mergeCell ref="C180:K181"/>
    <mergeCell ref="L180:T180"/>
    <mergeCell ref="U180:Z181"/>
    <mergeCell ref="AA180:AE181"/>
    <mergeCell ref="L181:T181"/>
    <mergeCell ref="C182:G182"/>
    <mergeCell ref="H182:X183"/>
    <mergeCell ref="Y182:Z183"/>
    <mergeCell ref="AA182:AC183"/>
    <mergeCell ref="B189:D189"/>
    <mergeCell ref="E189:M189"/>
    <mergeCell ref="R189:S189"/>
    <mergeCell ref="T189:U189"/>
    <mergeCell ref="W189:AB189"/>
    <mergeCell ref="AC189:AG189"/>
    <mergeCell ref="B188:D188"/>
    <mergeCell ref="E188:M188"/>
    <mergeCell ref="R188:S188"/>
    <mergeCell ref="T188:U188"/>
    <mergeCell ref="W188:AB188"/>
    <mergeCell ref="AC188:AG188"/>
    <mergeCell ref="AC186:AG186"/>
    <mergeCell ref="B187:D187"/>
    <mergeCell ref="E187:M187"/>
    <mergeCell ref="R187:S187"/>
    <mergeCell ref="T187:U187"/>
    <mergeCell ref="W187:AB187"/>
    <mergeCell ref="AC187:AG187"/>
    <mergeCell ref="B192:D192"/>
    <mergeCell ref="E192:M192"/>
    <mergeCell ref="R192:S192"/>
    <mergeCell ref="T192:U192"/>
    <mergeCell ref="W192:AB192"/>
    <mergeCell ref="AC192:AG192"/>
    <mergeCell ref="B191:D191"/>
    <mergeCell ref="E191:M191"/>
    <mergeCell ref="R191:S191"/>
    <mergeCell ref="T191:U191"/>
    <mergeCell ref="W191:AB191"/>
    <mergeCell ref="AC191:AG191"/>
    <mergeCell ref="B190:D190"/>
    <mergeCell ref="E190:M190"/>
    <mergeCell ref="R190:S190"/>
    <mergeCell ref="T190:U190"/>
    <mergeCell ref="W190:AB190"/>
    <mergeCell ref="AC190:AG190"/>
    <mergeCell ref="B195:D195"/>
    <mergeCell ref="E195:M195"/>
    <mergeCell ref="R195:S195"/>
    <mergeCell ref="T195:U195"/>
    <mergeCell ref="W195:AB195"/>
    <mergeCell ref="AC195:AG195"/>
    <mergeCell ref="B194:D194"/>
    <mergeCell ref="E194:M194"/>
    <mergeCell ref="R194:S194"/>
    <mergeCell ref="T194:U194"/>
    <mergeCell ref="W194:AB194"/>
    <mergeCell ref="AC194:AG194"/>
    <mergeCell ref="B193:D193"/>
    <mergeCell ref="E193:M193"/>
    <mergeCell ref="R193:S193"/>
    <mergeCell ref="T193:U193"/>
    <mergeCell ref="W193:AB193"/>
    <mergeCell ref="AC193:AG193"/>
    <mergeCell ref="B198:D198"/>
    <mergeCell ref="E198:M198"/>
    <mergeCell ref="R198:S198"/>
    <mergeCell ref="T198:U198"/>
    <mergeCell ref="W198:AB198"/>
    <mergeCell ref="AC198:AG198"/>
    <mergeCell ref="B197:D197"/>
    <mergeCell ref="E197:M197"/>
    <mergeCell ref="R197:S197"/>
    <mergeCell ref="T197:U197"/>
    <mergeCell ref="W197:AB197"/>
    <mergeCell ref="AC197:AG197"/>
    <mergeCell ref="B196:D196"/>
    <mergeCell ref="E196:M196"/>
    <mergeCell ref="R196:S196"/>
    <mergeCell ref="T196:U196"/>
    <mergeCell ref="W196:AB196"/>
    <mergeCell ref="AC196:AG196"/>
    <mergeCell ref="B201:D201"/>
    <mergeCell ref="E201:M201"/>
    <mergeCell ref="R201:S201"/>
    <mergeCell ref="T201:U201"/>
    <mergeCell ref="W201:AB201"/>
    <mergeCell ref="AC201:AG201"/>
    <mergeCell ref="B200:D200"/>
    <mergeCell ref="E200:M200"/>
    <mergeCell ref="R200:S200"/>
    <mergeCell ref="T200:U200"/>
    <mergeCell ref="W200:AB200"/>
    <mergeCell ref="AC200:AG200"/>
    <mergeCell ref="B199:D199"/>
    <mergeCell ref="E199:M199"/>
    <mergeCell ref="R199:S199"/>
    <mergeCell ref="T199:U199"/>
    <mergeCell ref="W199:AB199"/>
    <mergeCell ref="AC199:AG199"/>
    <mergeCell ref="B204:D204"/>
    <mergeCell ref="E204:M204"/>
    <mergeCell ref="R204:S204"/>
    <mergeCell ref="T204:U204"/>
    <mergeCell ref="W204:AB204"/>
    <mergeCell ref="AC204:AG204"/>
    <mergeCell ref="B203:D203"/>
    <mergeCell ref="E203:M203"/>
    <mergeCell ref="R203:S203"/>
    <mergeCell ref="T203:U203"/>
    <mergeCell ref="W203:AB203"/>
    <mergeCell ref="AC203:AG203"/>
    <mergeCell ref="B202:D202"/>
    <mergeCell ref="E202:M202"/>
    <mergeCell ref="R202:S202"/>
    <mergeCell ref="T202:U202"/>
    <mergeCell ref="W202:AB202"/>
    <mergeCell ref="AC202:AG202"/>
    <mergeCell ref="B207:D207"/>
    <mergeCell ref="E207:M207"/>
    <mergeCell ref="R207:S207"/>
    <mergeCell ref="T207:U207"/>
    <mergeCell ref="W207:AB207"/>
    <mergeCell ref="AC207:AG207"/>
    <mergeCell ref="B206:D206"/>
    <mergeCell ref="E206:M206"/>
    <mergeCell ref="R206:S206"/>
    <mergeCell ref="T206:U206"/>
    <mergeCell ref="W206:AB206"/>
    <mergeCell ref="AC206:AG206"/>
    <mergeCell ref="B205:D205"/>
    <mergeCell ref="E205:M205"/>
    <mergeCell ref="R205:S205"/>
    <mergeCell ref="T205:U205"/>
    <mergeCell ref="W205:AB205"/>
    <mergeCell ref="AC205:AG205"/>
    <mergeCell ref="B210:D210"/>
    <mergeCell ref="E210:M210"/>
    <mergeCell ref="R210:S210"/>
    <mergeCell ref="T210:U210"/>
    <mergeCell ref="W210:AB210"/>
    <mergeCell ref="AC210:AG210"/>
    <mergeCell ref="B209:D209"/>
    <mergeCell ref="E209:M209"/>
    <mergeCell ref="R209:S209"/>
    <mergeCell ref="T209:U209"/>
    <mergeCell ref="W209:AB209"/>
    <mergeCell ref="AC209:AG209"/>
    <mergeCell ref="B208:D208"/>
    <mergeCell ref="E208:M208"/>
    <mergeCell ref="R208:S208"/>
    <mergeCell ref="T208:U208"/>
    <mergeCell ref="W208:AB208"/>
    <mergeCell ref="AC208:AG208"/>
    <mergeCell ref="B213:D213"/>
    <mergeCell ref="E213:M213"/>
    <mergeCell ref="R213:S213"/>
    <mergeCell ref="T213:U213"/>
    <mergeCell ref="W213:AB213"/>
    <mergeCell ref="AC213:AG213"/>
    <mergeCell ref="B212:D212"/>
    <mergeCell ref="E212:M212"/>
    <mergeCell ref="R212:S212"/>
    <mergeCell ref="T212:U212"/>
    <mergeCell ref="W212:AB212"/>
    <mergeCell ref="AC212:AG212"/>
    <mergeCell ref="B211:D211"/>
    <mergeCell ref="E211:M211"/>
    <mergeCell ref="R211:S211"/>
    <mergeCell ref="T211:U211"/>
    <mergeCell ref="W211:AB211"/>
    <mergeCell ref="AC211:AG211"/>
    <mergeCell ref="B216:D216"/>
    <mergeCell ref="E216:M216"/>
    <mergeCell ref="R216:S216"/>
    <mergeCell ref="T216:U216"/>
    <mergeCell ref="W216:AB216"/>
    <mergeCell ref="AC216:AG216"/>
    <mergeCell ref="B215:D215"/>
    <mergeCell ref="E215:M215"/>
    <mergeCell ref="R215:S215"/>
    <mergeCell ref="T215:U215"/>
    <mergeCell ref="W215:AB215"/>
    <mergeCell ref="AC215:AG215"/>
    <mergeCell ref="B214:D214"/>
    <mergeCell ref="E214:M214"/>
    <mergeCell ref="R214:S214"/>
    <mergeCell ref="T214:U214"/>
    <mergeCell ref="W214:AB214"/>
    <mergeCell ref="AC214:AG214"/>
    <mergeCell ref="C224:K225"/>
    <mergeCell ref="L224:T224"/>
    <mergeCell ref="U224:Z225"/>
    <mergeCell ref="AA224:AE225"/>
    <mergeCell ref="L225:T225"/>
    <mergeCell ref="C226:G226"/>
    <mergeCell ref="H226:X227"/>
    <mergeCell ref="Y226:Z227"/>
    <mergeCell ref="AA226:AC227"/>
    <mergeCell ref="AC219:AH219"/>
    <mergeCell ref="D220:AB220"/>
    <mergeCell ref="A221:J223"/>
    <mergeCell ref="K221:AB221"/>
    <mergeCell ref="K222:Y222"/>
    <mergeCell ref="K223:X223"/>
    <mergeCell ref="B217:D217"/>
    <mergeCell ref="E217:M217"/>
    <mergeCell ref="R217:S217"/>
    <mergeCell ref="T217:U217"/>
    <mergeCell ref="W217:AB217"/>
    <mergeCell ref="AC217:AG217"/>
    <mergeCell ref="B232:D232"/>
    <mergeCell ref="E232:M232"/>
    <mergeCell ref="R232:S232"/>
    <mergeCell ref="T232:U232"/>
    <mergeCell ref="W232:AB232"/>
    <mergeCell ref="AC232:AG232"/>
    <mergeCell ref="AC230:AG230"/>
    <mergeCell ref="B231:D231"/>
    <mergeCell ref="E231:M231"/>
    <mergeCell ref="R231:S231"/>
    <mergeCell ref="T231:U231"/>
    <mergeCell ref="W231:AB231"/>
    <mergeCell ref="AC231:AG231"/>
    <mergeCell ref="A228:L228"/>
    <mergeCell ref="Q228:R228"/>
    <mergeCell ref="T228:U228"/>
    <mergeCell ref="V228:AA228"/>
    <mergeCell ref="AB228:AF228"/>
    <mergeCell ref="B230:D230"/>
    <mergeCell ref="E230:M230"/>
    <mergeCell ref="R230:S230"/>
    <mergeCell ref="T230:U230"/>
    <mergeCell ref="W230:AB230"/>
    <mergeCell ref="B235:D235"/>
    <mergeCell ref="E235:M235"/>
    <mergeCell ref="R235:S235"/>
    <mergeCell ref="T235:U235"/>
    <mergeCell ref="W235:AB235"/>
    <mergeCell ref="AC235:AG235"/>
    <mergeCell ref="B234:D234"/>
    <mergeCell ref="E234:M234"/>
    <mergeCell ref="R234:S234"/>
    <mergeCell ref="T234:U234"/>
    <mergeCell ref="W234:AB234"/>
    <mergeCell ref="AC234:AG234"/>
    <mergeCell ref="B233:D233"/>
    <mergeCell ref="E233:M233"/>
    <mergeCell ref="R233:S233"/>
    <mergeCell ref="T233:U233"/>
    <mergeCell ref="W233:AB233"/>
    <mergeCell ref="AC233:AG233"/>
    <mergeCell ref="B238:D238"/>
    <mergeCell ref="E238:M238"/>
    <mergeCell ref="R238:S238"/>
    <mergeCell ref="T238:U238"/>
    <mergeCell ref="W238:AB238"/>
    <mergeCell ref="AC238:AG238"/>
    <mergeCell ref="B237:D237"/>
    <mergeCell ref="E237:M237"/>
    <mergeCell ref="R237:S237"/>
    <mergeCell ref="T237:U237"/>
    <mergeCell ref="W237:AB237"/>
    <mergeCell ref="AC237:AG237"/>
    <mergeCell ref="B236:D236"/>
    <mergeCell ref="E236:M236"/>
    <mergeCell ref="R236:S236"/>
    <mergeCell ref="T236:U236"/>
    <mergeCell ref="W236:AB236"/>
    <mergeCell ref="AC236:AG236"/>
    <mergeCell ref="B241:D241"/>
    <mergeCell ref="E241:M241"/>
    <mergeCell ref="R241:S241"/>
    <mergeCell ref="T241:U241"/>
    <mergeCell ref="W241:AB241"/>
    <mergeCell ref="AC241:AG241"/>
    <mergeCell ref="B240:D240"/>
    <mergeCell ref="E240:M240"/>
    <mergeCell ref="R240:S240"/>
    <mergeCell ref="T240:U240"/>
    <mergeCell ref="W240:AB240"/>
    <mergeCell ref="AC240:AG240"/>
    <mergeCell ref="B239:D239"/>
    <mergeCell ref="E239:M239"/>
    <mergeCell ref="R239:S239"/>
    <mergeCell ref="T239:U239"/>
    <mergeCell ref="W239:AB239"/>
    <mergeCell ref="AC239:AG239"/>
    <mergeCell ref="B244:D244"/>
    <mergeCell ref="E244:M244"/>
    <mergeCell ref="R244:S244"/>
    <mergeCell ref="T244:U244"/>
    <mergeCell ref="W244:AB244"/>
    <mergeCell ref="AC244:AG244"/>
    <mergeCell ref="B243:D243"/>
    <mergeCell ref="E243:M243"/>
    <mergeCell ref="R243:S243"/>
    <mergeCell ref="T243:U243"/>
    <mergeCell ref="W243:AB243"/>
    <mergeCell ref="AC243:AG243"/>
    <mergeCell ref="B242:D242"/>
    <mergeCell ref="E242:M242"/>
    <mergeCell ref="R242:S242"/>
    <mergeCell ref="T242:U242"/>
    <mergeCell ref="W242:AB242"/>
    <mergeCell ref="AC242:AG242"/>
    <mergeCell ref="B247:D247"/>
    <mergeCell ref="E247:M247"/>
    <mergeCell ref="R247:S247"/>
    <mergeCell ref="T247:U247"/>
    <mergeCell ref="W247:AB247"/>
    <mergeCell ref="AC247:AG247"/>
    <mergeCell ref="B246:D246"/>
    <mergeCell ref="E246:M246"/>
    <mergeCell ref="R246:S246"/>
    <mergeCell ref="T246:U246"/>
    <mergeCell ref="W246:AB246"/>
    <mergeCell ref="AC246:AG246"/>
    <mergeCell ref="B245:D245"/>
    <mergeCell ref="E245:M245"/>
    <mergeCell ref="R245:S245"/>
    <mergeCell ref="T245:U245"/>
    <mergeCell ref="W245:AB245"/>
    <mergeCell ref="AC245:AG245"/>
    <mergeCell ref="B250:D250"/>
    <mergeCell ref="E250:M250"/>
    <mergeCell ref="R250:S250"/>
    <mergeCell ref="T250:U250"/>
    <mergeCell ref="W250:AB250"/>
    <mergeCell ref="AC250:AG250"/>
    <mergeCell ref="B249:D249"/>
    <mergeCell ref="E249:M249"/>
    <mergeCell ref="R249:S249"/>
    <mergeCell ref="T249:U249"/>
    <mergeCell ref="W249:AB249"/>
    <mergeCell ref="AC249:AG249"/>
    <mergeCell ref="B248:D248"/>
    <mergeCell ref="E248:M248"/>
    <mergeCell ref="R248:S248"/>
    <mergeCell ref="T248:U248"/>
    <mergeCell ref="W248:AB248"/>
    <mergeCell ref="AC248:AG248"/>
    <mergeCell ref="B253:D253"/>
    <mergeCell ref="E253:M253"/>
    <mergeCell ref="R253:S253"/>
    <mergeCell ref="T253:U253"/>
    <mergeCell ref="W253:AB253"/>
    <mergeCell ref="AC253:AG253"/>
    <mergeCell ref="B252:D252"/>
    <mergeCell ref="E252:M252"/>
    <mergeCell ref="R252:S252"/>
    <mergeCell ref="T252:U252"/>
    <mergeCell ref="W252:AB252"/>
    <mergeCell ref="AC252:AG252"/>
    <mergeCell ref="B251:D251"/>
    <mergeCell ref="E251:M251"/>
    <mergeCell ref="R251:S251"/>
    <mergeCell ref="T251:U251"/>
    <mergeCell ref="W251:AB251"/>
    <mergeCell ref="AC251:AG251"/>
    <mergeCell ref="B256:D256"/>
    <mergeCell ref="E256:M256"/>
    <mergeCell ref="R256:S256"/>
    <mergeCell ref="T256:U256"/>
    <mergeCell ref="W256:AB256"/>
    <mergeCell ref="AC256:AG256"/>
    <mergeCell ref="B255:D255"/>
    <mergeCell ref="E255:M255"/>
    <mergeCell ref="R255:S255"/>
    <mergeCell ref="T255:U255"/>
    <mergeCell ref="W255:AB255"/>
    <mergeCell ref="AC255:AG255"/>
    <mergeCell ref="B254:D254"/>
    <mergeCell ref="E254:M254"/>
    <mergeCell ref="R254:S254"/>
    <mergeCell ref="T254:U254"/>
    <mergeCell ref="W254:AB254"/>
    <mergeCell ref="AC254:AG254"/>
    <mergeCell ref="B259:D259"/>
    <mergeCell ref="E259:M259"/>
    <mergeCell ref="R259:S259"/>
    <mergeCell ref="T259:U259"/>
    <mergeCell ref="W259:AB259"/>
    <mergeCell ref="AC259:AG259"/>
    <mergeCell ref="B258:D258"/>
    <mergeCell ref="E258:M258"/>
    <mergeCell ref="R258:S258"/>
    <mergeCell ref="T258:U258"/>
    <mergeCell ref="W258:AB258"/>
    <mergeCell ref="AC258:AG258"/>
    <mergeCell ref="B257:D257"/>
    <mergeCell ref="E257:M257"/>
    <mergeCell ref="R257:S257"/>
    <mergeCell ref="T257:U257"/>
    <mergeCell ref="W257:AB257"/>
    <mergeCell ref="AC257:AG257"/>
    <mergeCell ref="AC263:AH263"/>
    <mergeCell ref="D264:AB264"/>
    <mergeCell ref="A265:J267"/>
    <mergeCell ref="K265:AB265"/>
    <mergeCell ref="K266:Y266"/>
    <mergeCell ref="K267:X267"/>
    <mergeCell ref="B261:D261"/>
    <mergeCell ref="E261:M261"/>
    <mergeCell ref="R261:S261"/>
    <mergeCell ref="T261:U261"/>
    <mergeCell ref="W261:AB261"/>
    <mergeCell ref="AC261:AG261"/>
    <mergeCell ref="B260:D260"/>
    <mergeCell ref="E260:M260"/>
    <mergeCell ref="R260:S260"/>
    <mergeCell ref="T260:U260"/>
    <mergeCell ref="W260:AB260"/>
    <mergeCell ref="AC260:AG260"/>
    <mergeCell ref="A272:L272"/>
    <mergeCell ref="Q272:R272"/>
    <mergeCell ref="T272:U272"/>
    <mergeCell ref="V272:AA272"/>
    <mergeCell ref="AB272:AF272"/>
    <mergeCell ref="B274:D274"/>
    <mergeCell ref="E274:M274"/>
    <mergeCell ref="R274:S274"/>
    <mergeCell ref="T274:U274"/>
    <mergeCell ref="W274:AB274"/>
    <mergeCell ref="C268:K269"/>
    <mergeCell ref="L268:T268"/>
    <mergeCell ref="U268:Z269"/>
    <mergeCell ref="AA268:AE269"/>
    <mergeCell ref="L269:T269"/>
    <mergeCell ref="C270:G270"/>
    <mergeCell ref="H270:X271"/>
    <mergeCell ref="Y270:Z271"/>
    <mergeCell ref="AA270:AC271"/>
    <mergeCell ref="B277:D277"/>
    <mergeCell ref="E277:M277"/>
    <mergeCell ref="R277:S277"/>
    <mergeCell ref="T277:U277"/>
    <mergeCell ref="W277:AB277"/>
    <mergeCell ref="AC277:AG277"/>
    <mergeCell ref="B276:D276"/>
    <mergeCell ref="E276:M276"/>
    <mergeCell ref="R276:S276"/>
    <mergeCell ref="T276:U276"/>
    <mergeCell ref="W276:AB276"/>
    <mergeCell ref="AC276:AG276"/>
    <mergeCell ref="AC274:AG274"/>
    <mergeCell ref="B275:D275"/>
    <mergeCell ref="E275:M275"/>
    <mergeCell ref="R275:S275"/>
    <mergeCell ref="T275:U275"/>
    <mergeCell ref="W275:AB275"/>
    <mergeCell ref="AC275:AG275"/>
    <mergeCell ref="B280:D280"/>
    <mergeCell ref="E280:M280"/>
    <mergeCell ref="R280:S280"/>
    <mergeCell ref="T280:U280"/>
    <mergeCell ref="W280:AB280"/>
    <mergeCell ref="AC280:AG280"/>
    <mergeCell ref="B279:D279"/>
    <mergeCell ref="E279:M279"/>
    <mergeCell ref="R279:S279"/>
    <mergeCell ref="T279:U279"/>
    <mergeCell ref="W279:AB279"/>
    <mergeCell ref="AC279:AG279"/>
    <mergeCell ref="B278:D278"/>
    <mergeCell ref="E278:M278"/>
    <mergeCell ref="R278:S278"/>
    <mergeCell ref="T278:U278"/>
    <mergeCell ref="W278:AB278"/>
    <mergeCell ref="AC278:AG278"/>
    <mergeCell ref="B283:D283"/>
    <mergeCell ref="E283:M283"/>
    <mergeCell ref="R283:S283"/>
    <mergeCell ref="T283:U283"/>
    <mergeCell ref="W283:AB283"/>
    <mergeCell ref="AC283:AG283"/>
    <mergeCell ref="B282:D282"/>
    <mergeCell ref="E282:M282"/>
    <mergeCell ref="R282:S282"/>
    <mergeCell ref="T282:U282"/>
    <mergeCell ref="W282:AB282"/>
    <mergeCell ref="AC282:AG282"/>
    <mergeCell ref="B281:D281"/>
    <mergeCell ref="E281:M281"/>
    <mergeCell ref="R281:S281"/>
    <mergeCell ref="T281:U281"/>
    <mergeCell ref="W281:AB281"/>
    <mergeCell ref="AC281:AG281"/>
    <mergeCell ref="B286:D286"/>
    <mergeCell ref="E286:M286"/>
    <mergeCell ref="R286:S286"/>
    <mergeCell ref="T286:U286"/>
    <mergeCell ref="W286:AB286"/>
    <mergeCell ref="AC286:AG286"/>
    <mergeCell ref="B285:D285"/>
    <mergeCell ref="E285:M285"/>
    <mergeCell ref="R285:S285"/>
    <mergeCell ref="T285:U285"/>
    <mergeCell ref="W285:AB285"/>
    <mergeCell ref="AC285:AG285"/>
    <mergeCell ref="B284:D284"/>
    <mergeCell ref="E284:M284"/>
    <mergeCell ref="R284:S284"/>
    <mergeCell ref="T284:U284"/>
    <mergeCell ref="W284:AB284"/>
    <mergeCell ref="AC284:AG284"/>
    <mergeCell ref="B289:D289"/>
    <mergeCell ref="E289:M289"/>
    <mergeCell ref="R289:S289"/>
    <mergeCell ref="T289:U289"/>
    <mergeCell ref="W289:AB289"/>
    <mergeCell ref="AC289:AG289"/>
    <mergeCell ref="B288:D288"/>
    <mergeCell ref="E288:M288"/>
    <mergeCell ref="R288:S288"/>
    <mergeCell ref="T288:U288"/>
    <mergeCell ref="W288:AB288"/>
    <mergeCell ref="AC288:AG288"/>
    <mergeCell ref="B287:D287"/>
    <mergeCell ref="E287:M287"/>
    <mergeCell ref="R287:S287"/>
    <mergeCell ref="T287:U287"/>
    <mergeCell ref="W287:AB287"/>
    <mergeCell ref="AC287:AG287"/>
    <mergeCell ref="B292:D292"/>
    <mergeCell ref="E292:M292"/>
    <mergeCell ref="R292:S292"/>
    <mergeCell ref="T292:U292"/>
    <mergeCell ref="W292:AB292"/>
    <mergeCell ref="AC292:AG292"/>
    <mergeCell ref="B291:D291"/>
    <mergeCell ref="E291:M291"/>
    <mergeCell ref="R291:S291"/>
    <mergeCell ref="T291:U291"/>
    <mergeCell ref="W291:AB291"/>
    <mergeCell ref="AC291:AG291"/>
    <mergeCell ref="B290:D290"/>
    <mergeCell ref="E290:M290"/>
    <mergeCell ref="R290:S290"/>
    <mergeCell ref="T290:U290"/>
    <mergeCell ref="W290:AB290"/>
    <mergeCell ref="AC290:AG290"/>
    <mergeCell ref="B295:D295"/>
    <mergeCell ref="E295:M295"/>
    <mergeCell ref="R295:S295"/>
    <mergeCell ref="T295:U295"/>
    <mergeCell ref="W295:AB295"/>
    <mergeCell ref="AC295:AG295"/>
    <mergeCell ref="B294:D294"/>
    <mergeCell ref="E294:M294"/>
    <mergeCell ref="R294:S294"/>
    <mergeCell ref="T294:U294"/>
    <mergeCell ref="W294:AB294"/>
    <mergeCell ref="AC294:AG294"/>
    <mergeCell ref="B293:D293"/>
    <mergeCell ref="E293:M293"/>
    <mergeCell ref="R293:S293"/>
    <mergeCell ref="T293:U293"/>
    <mergeCell ref="W293:AB293"/>
    <mergeCell ref="AC293:AG293"/>
    <mergeCell ref="B298:D298"/>
    <mergeCell ref="E298:M298"/>
    <mergeCell ref="R298:S298"/>
    <mergeCell ref="T298:U298"/>
    <mergeCell ref="W298:AB298"/>
    <mergeCell ref="AC298:AG298"/>
    <mergeCell ref="B297:D297"/>
    <mergeCell ref="E297:M297"/>
    <mergeCell ref="R297:S297"/>
    <mergeCell ref="T297:U297"/>
    <mergeCell ref="W297:AB297"/>
    <mergeCell ref="AC297:AG297"/>
    <mergeCell ref="B296:D296"/>
    <mergeCell ref="E296:M296"/>
    <mergeCell ref="R296:S296"/>
    <mergeCell ref="T296:U296"/>
    <mergeCell ref="W296:AB296"/>
    <mergeCell ref="AC296:AG296"/>
    <mergeCell ref="B301:D301"/>
    <mergeCell ref="E301:M301"/>
    <mergeCell ref="R301:S301"/>
    <mergeCell ref="T301:U301"/>
    <mergeCell ref="W301:AB301"/>
    <mergeCell ref="AC301:AG301"/>
    <mergeCell ref="B300:D300"/>
    <mergeCell ref="E300:M300"/>
    <mergeCell ref="R300:S300"/>
    <mergeCell ref="T300:U300"/>
    <mergeCell ref="W300:AB300"/>
    <mergeCell ref="AC300:AG300"/>
    <mergeCell ref="B299:D299"/>
    <mergeCell ref="E299:M299"/>
    <mergeCell ref="R299:S299"/>
    <mergeCell ref="T299:U299"/>
    <mergeCell ref="W299:AB299"/>
    <mergeCell ref="AC299:AG299"/>
    <mergeCell ref="B304:D304"/>
    <mergeCell ref="E304:M304"/>
    <mergeCell ref="R304:S304"/>
    <mergeCell ref="T304:U304"/>
    <mergeCell ref="W304:AB304"/>
    <mergeCell ref="AC304:AG304"/>
    <mergeCell ref="B303:D303"/>
    <mergeCell ref="E303:M303"/>
    <mergeCell ref="R303:S303"/>
    <mergeCell ref="T303:U303"/>
    <mergeCell ref="W303:AB303"/>
    <mergeCell ref="AC303:AG303"/>
    <mergeCell ref="B302:D302"/>
    <mergeCell ref="E302:M302"/>
    <mergeCell ref="R302:S302"/>
    <mergeCell ref="T302:U302"/>
    <mergeCell ref="W302:AB302"/>
    <mergeCell ref="AC302:AG302"/>
    <mergeCell ref="C312:K313"/>
    <mergeCell ref="L312:T312"/>
    <mergeCell ref="U312:Z313"/>
    <mergeCell ref="AA312:AE313"/>
    <mergeCell ref="L313:T313"/>
    <mergeCell ref="C314:G314"/>
    <mergeCell ref="H314:X315"/>
    <mergeCell ref="Y314:Z315"/>
    <mergeCell ref="AA314:AC315"/>
    <mergeCell ref="AC307:AH307"/>
    <mergeCell ref="D308:AB308"/>
    <mergeCell ref="A309:J311"/>
    <mergeCell ref="K309:AB309"/>
    <mergeCell ref="K310:Y310"/>
    <mergeCell ref="K311:X311"/>
    <mergeCell ref="B305:D305"/>
    <mergeCell ref="E305:M305"/>
    <mergeCell ref="R305:S305"/>
    <mergeCell ref="T305:U305"/>
    <mergeCell ref="W305:AB305"/>
    <mergeCell ref="AC305:AG305"/>
    <mergeCell ref="AC318:AG318"/>
    <mergeCell ref="B319:D319"/>
    <mergeCell ref="E319:M319"/>
    <mergeCell ref="R319:S319"/>
    <mergeCell ref="T319:U319"/>
    <mergeCell ref="W319:AB319"/>
    <mergeCell ref="AC319:AG319"/>
    <mergeCell ref="A316:L316"/>
    <mergeCell ref="Q316:R316"/>
    <mergeCell ref="T316:U316"/>
    <mergeCell ref="V316:AA316"/>
    <mergeCell ref="AB316:AF316"/>
    <mergeCell ref="B318:D318"/>
    <mergeCell ref="E318:M318"/>
    <mergeCell ref="R318:S318"/>
    <mergeCell ref="T318:U318"/>
    <mergeCell ref="W318:AB318"/>
    <mergeCell ref="B322:D322"/>
    <mergeCell ref="E322:M322"/>
    <mergeCell ref="R322:S322"/>
    <mergeCell ref="T322:U322"/>
    <mergeCell ref="W322:AB322"/>
    <mergeCell ref="AC322:AG322"/>
    <mergeCell ref="B321:D321"/>
    <mergeCell ref="E321:M321"/>
    <mergeCell ref="R321:S321"/>
    <mergeCell ref="T321:U321"/>
    <mergeCell ref="W321:AB321"/>
    <mergeCell ref="AC321:AG321"/>
    <mergeCell ref="B320:D320"/>
    <mergeCell ref="E320:M320"/>
    <mergeCell ref="R320:S320"/>
    <mergeCell ref="T320:U320"/>
    <mergeCell ref="W320:AB320"/>
    <mergeCell ref="AC320:AG320"/>
    <mergeCell ref="B325:D325"/>
    <mergeCell ref="E325:M325"/>
    <mergeCell ref="R325:S325"/>
    <mergeCell ref="T325:U325"/>
    <mergeCell ref="W325:AB325"/>
    <mergeCell ref="AC325:AG325"/>
    <mergeCell ref="B324:D324"/>
    <mergeCell ref="E324:M324"/>
    <mergeCell ref="R324:S324"/>
    <mergeCell ref="T324:U324"/>
    <mergeCell ref="W324:AB324"/>
    <mergeCell ref="AC324:AG324"/>
    <mergeCell ref="B323:D323"/>
    <mergeCell ref="E323:M323"/>
    <mergeCell ref="R323:S323"/>
    <mergeCell ref="T323:U323"/>
    <mergeCell ref="W323:AB323"/>
    <mergeCell ref="AC323:AG323"/>
    <mergeCell ref="B328:D328"/>
    <mergeCell ref="E328:M328"/>
    <mergeCell ref="R328:S328"/>
    <mergeCell ref="T328:U328"/>
    <mergeCell ref="W328:AB328"/>
    <mergeCell ref="AC328:AG328"/>
    <mergeCell ref="B327:D327"/>
    <mergeCell ref="E327:M327"/>
    <mergeCell ref="R327:S327"/>
    <mergeCell ref="T327:U327"/>
    <mergeCell ref="W327:AB327"/>
    <mergeCell ref="AC327:AG327"/>
    <mergeCell ref="B326:D326"/>
    <mergeCell ref="E326:M326"/>
    <mergeCell ref="R326:S326"/>
    <mergeCell ref="T326:U326"/>
    <mergeCell ref="W326:AB326"/>
    <mergeCell ref="AC326:AG326"/>
    <mergeCell ref="B331:D331"/>
    <mergeCell ref="E331:M331"/>
    <mergeCell ref="R331:S331"/>
    <mergeCell ref="T331:U331"/>
    <mergeCell ref="W331:AB331"/>
    <mergeCell ref="AC331:AG331"/>
    <mergeCell ref="B330:D330"/>
    <mergeCell ref="E330:M330"/>
    <mergeCell ref="R330:S330"/>
    <mergeCell ref="T330:U330"/>
    <mergeCell ref="W330:AB330"/>
    <mergeCell ref="AC330:AG330"/>
    <mergeCell ref="B329:D329"/>
    <mergeCell ref="E329:M329"/>
    <mergeCell ref="R329:S329"/>
    <mergeCell ref="T329:U329"/>
    <mergeCell ref="W329:AB329"/>
    <mergeCell ref="AC329:AG329"/>
    <mergeCell ref="B334:D334"/>
    <mergeCell ref="E334:M334"/>
    <mergeCell ref="R334:S334"/>
    <mergeCell ref="T334:U334"/>
    <mergeCell ref="W334:AB334"/>
    <mergeCell ref="AC334:AG334"/>
    <mergeCell ref="B333:D333"/>
    <mergeCell ref="E333:M333"/>
    <mergeCell ref="R333:S333"/>
    <mergeCell ref="T333:U333"/>
    <mergeCell ref="W333:AB333"/>
    <mergeCell ref="AC333:AG333"/>
    <mergeCell ref="B332:D332"/>
    <mergeCell ref="E332:M332"/>
    <mergeCell ref="R332:S332"/>
    <mergeCell ref="T332:U332"/>
    <mergeCell ref="W332:AB332"/>
    <mergeCell ref="AC332:AG332"/>
    <mergeCell ref="B337:D337"/>
    <mergeCell ref="E337:M337"/>
    <mergeCell ref="R337:S337"/>
    <mergeCell ref="T337:U337"/>
    <mergeCell ref="W337:AB337"/>
    <mergeCell ref="AC337:AG337"/>
    <mergeCell ref="B336:D336"/>
    <mergeCell ref="E336:M336"/>
    <mergeCell ref="R336:S336"/>
    <mergeCell ref="T336:U336"/>
    <mergeCell ref="W336:AB336"/>
    <mergeCell ref="AC336:AG336"/>
    <mergeCell ref="B335:D335"/>
    <mergeCell ref="E335:M335"/>
    <mergeCell ref="R335:S335"/>
    <mergeCell ref="T335:U335"/>
    <mergeCell ref="W335:AB335"/>
    <mergeCell ref="AC335:AG335"/>
    <mergeCell ref="B340:D340"/>
    <mergeCell ref="E340:M340"/>
    <mergeCell ref="R340:S340"/>
    <mergeCell ref="T340:U340"/>
    <mergeCell ref="W340:AB340"/>
    <mergeCell ref="AC340:AG340"/>
    <mergeCell ref="B339:D339"/>
    <mergeCell ref="E339:M339"/>
    <mergeCell ref="R339:S339"/>
    <mergeCell ref="T339:U339"/>
    <mergeCell ref="W339:AB339"/>
    <mergeCell ref="AC339:AG339"/>
    <mergeCell ref="B338:D338"/>
    <mergeCell ref="E338:M338"/>
    <mergeCell ref="R338:S338"/>
    <mergeCell ref="T338:U338"/>
    <mergeCell ref="W338:AB338"/>
    <mergeCell ref="AC338:AG338"/>
    <mergeCell ref="B343:D343"/>
    <mergeCell ref="E343:M343"/>
    <mergeCell ref="R343:S343"/>
    <mergeCell ref="T343:U343"/>
    <mergeCell ref="W343:AB343"/>
    <mergeCell ref="AC343:AG343"/>
    <mergeCell ref="B342:D342"/>
    <mergeCell ref="E342:M342"/>
    <mergeCell ref="R342:S342"/>
    <mergeCell ref="T342:U342"/>
    <mergeCell ref="W342:AB342"/>
    <mergeCell ref="AC342:AG342"/>
    <mergeCell ref="B341:D341"/>
    <mergeCell ref="E341:M341"/>
    <mergeCell ref="R341:S341"/>
    <mergeCell ref="T341:U341"/>
    <mergeCell ref="W341:AB341"/>
    <mergeCell ref="AC341:AG341"/>
    <mergeCell ref="B348:D348"/>
    <mergeCell ref="E348:M348"/>
    <mergeCell ref="R348:S348"/>
    <mergeCell ref="T348:U348"/>
    <mergeCell ref="W348:AB348"/>
    <mergeCell ref="AC348:AG348"/>
    <mergeCell ref="B347:D347"/>
    <mergeCell ref="E347:M347"/>
    <mergeCell ref="R347:S347"/>
    <mergeCell ref="T347:U347"/>
    <mergeCell ref="W347:AB347"/>
    <mergeCell ref="AC347:AG347"/>
    <mergeCell ref="E344:M344"/>
    <mergeCell ref="R344:S344"/>
    <mergeCell ref="T344:U344"/>
    <mergeCell ref="W344:AB344"/>
    <mergeCell ref="AC344:AG344"/>
    <mergeCell ref="F346:H346"/>
    <mergeCell ref="I346:AD346"/>
    <mergeCell ref="C356:K357"/>
    <mergeCell ref="L356:T356"/>
    <mergeCell ref="U356:Z357"/>
    <mergeCell ref="AA356:AE357"/>
    <mergeCell ref="L357:T357"/>
    <mergeCell ref="C358:G358"/>
    <mergeCell ref="H358:X359"/>
    <mergeCell ref="Y358:Z359"/>
    <mergeCell ref="AA358:AC359"/>
    <mergeCell ref="AC351:AH351"/>
    <mergeCell ref="D352:AB352"/>
    <mergeCell ref="A353:J355"/>
    <mergeCell ref="K353:AB353"/>
    <mergeCell ref="K354:Y354"/>
    <mergeCell ref="K355:X355"/>
    <mergeCell ref="B349:D349"/>
    <mergeCell ref="E349:M349"/>
    <mergeCell ref="R349:S349"/>
    <mergeCell ref="T349:U349"/>
    <mergeCell ref="W349:AB349"/>
    <mergeCell ref="AC349:AG349"/>
    <mergeCell ref="B364:D364"/>
    <mergeCell ref="E364:M364"/>
    <mergeCell ref="R364:S364"/>
    <mergeCell ref="T364:U364"/>
    <mergeCell ref="W364:AB364"/>
    <mergeCell ref="AC364:AG364"/>
    <mergeCell ref="AC362:AG362"/>
    <mergeCell ref="B363:D363"/>
    <mergeCell ref="E363:M363"/>
    <mergeCell ref="R363:S363"/>
    <mergeCell ref="T363:U363"/>
    <mergeCell ref="W363:AB363"/>
    <mergeCell ref="AC363:AG363"/>
    <mergeCell ref="A360:L360"/>
    <mergeCell ref="Q360:R360"/>
    <mergeCell ref="T360:U360"/>
    <mergeCell ref="V360:AA360"/>
    <mergeCell ref="AB360:AF360"/>
    <mergeCell ref="B362:D362"/>
    <mergeCell ref="E362:M362"/>
    <mergeCell ref="R362:S362"/>
    <mergeCell ref="T362:U362"/>
    <mergeCell ref="W362:AB362"/>
    <mergeCell ref="B367:D367"/>
    <mergeCell ref="E367:M367"/>
    <mergeCell ref="R367:S367"/>
    <mergeCell ref="T367:U367"/>
    <mergeCell ref="W367:AB367"/>
    <mergeCell ref="AC367:AG367"/>
    <mergeCell ref="B366:D366"/>
    <mergeCell ref="E366:M366"/>
    <mergeCell ref="R366:S366"/>
    <mergeCell ref="T366:U366"/>
    <mergeCell ref="W366:AB366"/>
    <mergeCell ref="AC366:AG366"/>
    <mergeCell ref="B365:D365"/>
    <mergeCell ref="E365:M365"/>
    <mergeCell ref="R365:S365"/>
    <mergeCell ref="T365:U365"/>
    <mergeCell ref="W365:AB365"/>
    <mergeCell ref="AC365:AG365"/>
    <mergeCell ref="B370:D370"/>
    <mergeCell ref="E370:M370"/>
    <mergeCell ref="R370:S370"/>
    <mergeCell ref="T370:U370"/>
    <mergeCell ref="W370:AB370"/>
    <mergeCell ref="AC370:AG370"/>
    <mergeCell ref="B369:D369"/>
    <mergeCell ref="E369:M369"/>
    <mergeCell ref="R369:S369"/>
    <mergeCell ref="T369:U369"/>
    <mergeCell ref="W369:AB369"/>
    <mergeCell ref="AC369:AG369"/>
    <mergeCell ref="B368:D368"/>
    <mergeCell ref="E368:M368"/>
    <mergeCell ref="R368:S368"/>
    <mergeCell ref="T368:U368"/>
    <mergeCell ref="W368:AB368"/>
    <mergeCell ref="AC368:AG368"/>
    <mergeCell ref="B373:D373"/>
    <mergeCell ref="E373:M373"/>
    <mergeCell ref="R373:S373"/>
    <mergeCell ref="T373:U373"/>
    <mergeCell ref="W373:AB373"/>
    <mergeCell ref="AC373:AG373"/>
    <mergeCell ref="B372:D372"/>
    <mergeCell ref="E372:M372"/>
    <mergeCell ref="R372:S372"/>
    <mergeCell ref="T372:U372"/>
    <mergeCell ref="W372:AB372"/>
    <mergeCell ref="AC372:AG372"/>
    <mergeCell ref="B371:D371"/>
    <mergeCell ref="E371:M371"/>
    <mergeCell ref="R371:S371"/>
    <mergeCell ref="T371:U371"/>
    <mergeCell ref="W371:AB371"/>
    <mergeCell ref="AC371:AG371"/>
    <mergeCell ref="B376:D376"/>
    <mergeCell ref="E376:M376"/>
    <mergeCell ref="R376:S376"/>
    <mergeCell ref="T376:U376"/>
    <mergeCell ref="W376:AB376"/>
    <mergeCell ref="AC376:AG376"/>
    <mergeCell ref="B375:D375"/>
    <mergeCell ref="E375:M375"/>
    <mergeCell ref="R375:S375"/>
    <mergeCell ref="T375:U375"/>
    <mergeCell ref="W375:AB375"/>
    <mergeCell ref="AC375:AG375"/>
    <mergeCell ref="B374:D374"/>
    <mergeCell ref="E374:M374"/>
    <mergeCell ref="R374:S374"/>
    <mergeCell ref="T374:U374"/>
    <mergeCell ref="W374:AB374"/>
    <mergeCell ref="AC374:AG374"/>
    <mergeCell ref="B379:D379"/>
    <mergeCell ref="E379:M379"/>
    <mergeCell ref="R379:S379"/>
    <mergeCell ref="T379:U379"/>
    <mergeCell ref="W379:AB379"/>
    <mergeCell ref="AC379:AG379"/>
    <mergeCell ref="B378:D378"/>
    <mergeCell ref="E378:M378"/>
    <mergeCell ref="R378:S378"/>
    <mergeCell ref="T378:U378"/>
    <mergeCell ref="W378:AB378"/>
    <mergeCell ref="AC378:AG378"/>
    <mergeCell ref="B377:D377"/>
    <mergeCell ref="E377:M377"/>
    <mergeCell ref="R377:S377"/>
    <mergeCell ref="T377:U377"/>
    <mergeCell ref="W377:AB377"/>
    <mergeCell ref="AC377:AG377"/>
    <mergeCell ref="B382:D382"/>
    <mergeCell ref="E382:M382"/>
    <mergeCell ref="R382:S382"/>
    <mergeCell ref="T382:U382"/>
    <mergeCell ref="W382:AB382"/>
    <mergeCell ref="AC382:AG382"/>
    <mergeCell ref="B381:D381"/>
    <mergeCell ref="E381:M381"/>
    <mergeCell ref="R381:S381"/>
    <mergeCell ref="T381:U381"/>
    <mergeCell ref="W381:AB381"/>
    <mergeCell ref="AC381:AG381"/>
    <mergeCell ref="B380:D380"/>
    <mergeCell ref="E380:M380"/>
    <mergeCell ref="R380:S380"/>
    <mergeCell ref="T380:U380"/>
    <mergeCell ref="W380:AB380"/>
    <mergeCell ref="AC380:AG380"/>
    <mergeCell ref="B385:D385"/>
    <mergeCell ref="E385:M385"/>
    <mergeCell ref="R385:S385"/>
    <mergeCell ref="T385:U385"/>
    <mergeCell ref="W385:AB385"/>
    <mergeCell ref="AC385:AG385"/>
    <mergeCell ref="B384:D384"/>
    <mergeCell ref="E384:M384"/>
    <mergeCell ref="R384:S384"/>
    <mergeCell ref="T384:U384"/>
    <mergeCell ref="W384:AB384"/>
    <mergeCell ref="AC384:AG384"/>
    <mergeCell ref="B383:D383"/>
    <mergeCell ref="E383:M383"/>
    <mergeCell ref="R383:S383"/>
    <mergeCell ref="T383:U383"/>
    <mergeCell ref="W383:AB383"/>
    <mergeCell ref="AC383:AG383"/>
    <mergeCell ref="B388:D388"/>
    <mergeCell ref="E388:M388"/>
    <mergeCell ref="R388:S388"/>
    <mergeCell ref="T388:U388"/>
    <mergeCell ref="W388:AB388"/>
    <mergeCell ref="AC388:AG388"/>
    <mergeCell ref="B387:D387"/>
    <mergeCell ref="E387:M387"/>
    <mergeCell ref="R387:S387"/>
    <mergeCell ref="T387:U387"/>
    <mergeCell ref="W387:AB387"/>
    <mergeCell ref="AC387:AG387"/>
    <mergeCell ref="B386:D386"/>
    <mergeCell ref="E386:M386"/>
    <mergeCell ref="R386:S386"/>
    <mergeCell ref="T386:U386"/>
    <mergeCell ref="W386:AB386"/>
    <mergeCell ref="AC386:AG386"/>
    <mergeCell ref="B391:D391"/>
    <mergeCell ref="E391:M391"/>
    <mergeCell ref="R391:S391"/>
    <mergeCell ref="T391:U391"/>
    <mergeCell ref="W391:AB391"/>
    <mergeCell ref="AC391:AG391"/>
    <mergeCell ref="B390:D390"/>
    <mergeCell ref="E390:M390"/>
    <mergeCell ref="R390:S390"/>
    <mergeCell ref="T390:U390"/>
    <mergeCell ref="W390:AB390"/>
    <mergeCell ref="AC390:AG390"/>
    <mergeCell ref="B389:D389"/>
    <mergeCell ref="E389:M389"/>
    <mergeCell ref="R389:S389"/>
    <mergeCell ref="T389:U389"/>
    <mergeCell ref="W389:AB389"/>
    <mergeCell ref="AC389:AG389"/>
    <mergeCell ref="AC395:AH395"/>
    <mergeCell ref="D396:AB396"/>
    <mergeCell ref="A397:J399"/>
    <mergeCell ref="K397:AB397"/>
    <mergeCell ref="K398:Y398"/>
    <mergeCell ref="K399:X399"/>
    <mergeCell ref="B393:D393"/>
    <mergeCell ref="E393:M393"/>
    <mergeCell ref="R393:S393"/>
    <mergeCell ref="T393:U393"/>
    <mergeCell ref="W393:AB393"/>
    <mergeCell ref="AC393:AG393"/>
    <mergeCell ref="B392:D392"/>
    <mergeCell ref="E392:M392"/>
    <mergeCell ref="R392:S392"/>
    <mergeCell ref="T392:U392"/>
    <mergeCell ref="W392:AB392"/>
    <mergeCell ref="AC392:AG392"/>
    <mergeCell ref="A404:L404"/>
    <mergeCell ref="Q404:R404"/>
    <mergeCell ref="T404:U404"/>
    <mergeCell ref="V404:AA404"/>
    <mergeCell ref="AB404:AF404"/>
    <mergeCell ref="B406:D406"/>
    <mergeCell ref="E406:M406"/>
    <mergeCell ref="R406:S406"/>
    <mergeCell ref="T406:U406"/>
    <mergeCell ref="W406:AB406"/>
    <mergeCell ref="C400:K401"/>
    <mergeCell ref="L400:T400"/>
    <mergeCell ref="U400:Z401"/>
    <mergeCell ref="AA400:AE401"/>
    <mergeCell ref="L401:T401"/>
    <mergeCell ref="C402:G402"/>
    <mergeCell ref="H402:X403"/>
    <mergeCell ref="Y402:Z403"/>
    <mergeCell ref="AA402:AC403"/>
    <mergeCell ref="B409:D409"/>
    <mergeCell ref="E409:M409"/>
    <mergeCell ref="R409:S409"/>
    <mergeCell ref="T409:U409"/>
    <mergeCell ref="W409:AB409"/>
    <mergeCell ref="AC409:AG409"/>
    <mergeCell ref="B408:D408"/>
    <mergeCell ref="E408:M408"/>
    <mergeCell ref="R408:S408"/>
    <mergeCell ref="T408:U408"/>
    <mergeCell ref="W408:AB408"/>
    <mergeCell ref="AC408:AG408"/>
    <mergeCell ref="AC406:AG406"/>
    <mergeCell ref="B407:D407"/>
    <mergeCell ref="E407:M407"/>
    <mergeCell ref="R407:S407"/>
    <mergeCell ref="T407:U407"/>
    <mergeCell ref="W407:AB407"/>
    <mergeCell ref="AC407:AG407"/>
    <mergeCell ref="B412:D412"/>
    <mergeCell ref="E412:M412"/>
    <mergeCell ref="R412:S412"/>
    <mergeCell ref="T412:U412"/>
    <mergeCell ref="W412:AB412"/>
    <mergeCell ref="AC412:AG412"/>
    <mergeCell ref="B411:D411"/>
    <mergeCell ref="E411:M411"/>
    <mergeCell ref="R411:S411"/>
    <mergeCell ref="T411:U411"/>
    <mergeCell ref="W411:AB411"/>
    <mergeCell ref="AC411:AG411"/>
    <mergeCell ref="B410:D410"/>
    <mergeCell ref="E410:M410"/>
    <mergeCell ref="R410:S410"/>
    <mergeCell ref="T410:U410"/>
    <mergeCell ref="W410:AB410"/>
    <mergeCell ref="AC410:AG410"/>
    <mergeCell ref="B415:D415"/>
    <mergeCell ref="E415:M415"/>
    <mergeCell ref="R415:S415"/>
    <mergeCell ref="T415:U415"/>
    <mergeCell ref="W415:AB415"/>
    <mergeCell ref="AC415:AG415"/>
    <mergeCell ref="B414:D414"/>
    <mergeCell ref="E414:M414"/>
    <mergeCell ref="R414:S414"/>
    <mergeCell ref="T414:U414"/>
    <mergeCell ref="W414:AB414"/>
    <mergeCell ref="AC414:AG414"/>
    <mergeCell ref="B413:D413"/>
    <mergeCell ref="E413:M413"/>
    <mergeCell ref="R413:S413"/>
    <mergeCell ref="T413:U413"/>
    <mergeCell ref="W413:AB413"/>
    <mergeCell ref="AC413:AG413"/>
    <mergeCell ref="B418:D418"/>
    <mergeCell ref="E418:M418"/>
    <mergeCell ref="R418:S418"/>
    <mergeCell ref="T418:U418"/>
    <mergeCell ref="W418:AB418"/>
    <mergeCell ref="AC418:AG418"/>
    <mergeCell ref="B417:D417"/>
    <mergeCell ref="E417:M417"/>
    <mergeCell ref="R417:S417"/>
    <mergeCell ref="T417:U417"/>
    <mergeCell ref="W417:AB417"/>
    <mergeCell ref="AC417:AG417"/>
    <mergeCell ref="B416:D416"/>
    <mergeCell ref="E416:M416"/>
    <mergeCell ref="R416:S416"/>
    <mergeCell ref="T416:U416"/>
    <mergeCell ref="W416:AB416"/>
    <mergeCell ref="AC416:AG416"/>
    <mergeCell ref="B421:D421"/>
    <mergeCell ref="E421:M421"/>
    <mergeCell ref="R421:S421"/>
    <mergeCell ref="T421:U421"/>
    <mergeCell ref="W421:AB421"/>
    <mergeCell ref="AC421:AG421"/>
    <mergeCell ref="B420:D420"/>
    <mergeCell ref="E420:M420"/>
    <mergeCell ref="R420:S420"/>
    <mergeCell ref="T420:U420"/>
    <mergeCell ref="W420:AB420"/>
    <mergeCell ref="AC420:AG420"/>
    <mergeCell ref="B419:D419"/>
    <mergeCell ref="E419:M419"/>
    <mergeCell ref="R419:S419"/>
    <mergeCell ref="T419:U419"/>
    <mergeCell ref="W419:AB419"/>
    <mergeCell ref="AC419:AG419"/>
    <mergeCell ref="B424:D424"/>
    <mergeCell ref="E424:M424"/>
    <mergeCell ref="R424:S424"/>
    <mergeCell ref="T424:U424"/>
    <mergeCell ref="W424:AB424"/>
    <mergeCell ref="AC424:AG424"/>
    <mergeCell ref="B423:D423"/>
    <mergeCell ref="E423:M423"/>
    <mergeCell ref="R423:S423"/>
    <mergeCell ref="T423:U423"/>
    <mergeCell ref="W423:AB423"/>
    <mergeCell ref="AC423:AG423"/>
    <mergeCell ref="B422:D422"/>
    <mergeCell ref="E422:M422"/>
    <mergeCell ref="R422:S422"/>
    <mergeCell ref="T422:U422"/>
    <mergeCell ref="W422:AB422"/>
    <mergeCell ref="AC422:AG422"/>
    <mergeCell ref="B427:D427"/>
    <mergeCell ref="E427:M427"/>
    <mergeCell ref="R427:S427"/>
    <mergeCell ref="T427:U427"/>
    <mergeCell ref="W427:AB427"/>
    <mergeCell ref="AC427:AG427"/>
    <mergeCell ref="B426:D426"/>
    <mergeCell ref="E426:M426"/>
    <mergeCell ref="R426:S426"/>
    <mergeCell ref="T426:U426"/>
    <mergeCell ref="W426:AB426"/>
    <mergeCell ref="AC426:AG426"/>
    <mergeCell ref="B425:D425"/>
    <mergeCell ref="E425:M425"/>
    <mergeCell ref="R425:S425"/>
    <mergeCell ref="T425:U425"/>
    <mergeCell ref="W425:AB425"/>
    <mergeCell ref="AC425:AG425"/>
    <mergeCell ref="B430:D430"/>
    <mergeCell ref="E430:M430"/>
    <mergeCell ref="R430:S430"/>
    <mergeCell ref="T430:U430"/>
    <mergeCell ref="W430:AB430"/>
    <mergeCell ref="AC430:AG430"/>
    <mergeCell ref="B429:D429"/>
    <mergeCell ref="E429:M429"/>
    <mergeCell ref="R429:S429"/>
    <mergeCell ref="T429:U429"/>
    <mergeCell ref="W429:AB429"/>
    <mergeCell ref="AC429:AG429"/>
    <mergeCell ref="B428:D428"/>
    <mergeCell ref="E428:M428"/>
    <mergeCell ref="R428:S428"/>
    <mergeCell ref="T428:U428"/>
    <mergeCell ref="W428:AB428"/>
    <mergeCell ref="AC428:AG428"/>
    <mergeCell ref="B433:D433"/>
    <mergeCell ref="E433:M433"/>
    <mergeCell ref="R433:S433"/>
    <mergeCell ref="T433:U433"/>
    <mergeCell ref="W433:AB433"/>
    <mergeCell ref="AC433:AG433"/>
    <mergeCell ref="B432:D432"/>
    <mergeCell ref="E432:M432"/>
    <mergeCell ref="R432:S432"/>
    <mergeCell ref="T432:U432"/>
    <mergeCell ref="W432:AB432"/>
    <mergeCell ref="AC432:AG432"/>
    <mergeCell ref="B431:D431"/>
    <mergeCell ref="E431:M431"/>
    <mergeCell ref="R431:S431"/>
    <mergeCell ref="T431:U431"/>
    <mergeCell ref="W431:AB431"/>
    <mergeCell ref="AC431:AG431"/>
    <mergeCell ref="B436:D436"/>
    <mergeCell ref="E436:M436"/>
    <mergeCell ref="R436:S436"/>
    <mergeCell ref="T436:U436"/>
    <mergeCell ref="W436:AB436"/>
    <mergeCell ref="AC436:AG436"/>
    <mergeCell ref="B435:D435"/>
    <mergeCell ref="E435:M435"/>
    <mergeCell ref="R435:S435"/>
    <mergeCell ref="T435:U435"/>
    <mergeCell ref="W435:AB435"/>
    <mergeCell ref="AC435:AG435"/>
    <mergeCell ref="B434:D434"/>
    <mergeCell ref="E434:M434"/>
    <mergeCell ref="R434:S434"/>
    <mergeCell ref="T434:U434"/>
    <mergeCell ref="W434:AB434"/>
    <mergeCell ref="AC434:AG434"/>
    <mergeCell ref="C444:K445"/>
    <mergeCell ref="L444:T444"/>
    <mergeCell ref="U444:Z445"/>
    <mergeCell ref="AA444:AE445"/>
    <mergeCell ref="L445:T445"/>
    <mergeCell ref="C446:G446"/>
    <mergeCell ref="H446:X447"/>
    <mergeCell ref="Y446:Z447"/>
    <mergeCell ref="AA446:AC447"/>
    <mergeCell ref="AC439:AH439"/>
    <mergeCell ref="D440:AB440"/>
    <mergeCell ref="A441:J443"/>
    <mergeCell ref="K441:AB441"/>
    <mergeCell ref="K442:Y442"/>
    <mergeCell ref="K443:X443"/>
    <mergeCell ref="B437:D437"/>
    <mergeCell ref="E437:M437"/>
    <mergeCell ref="R437:S437"/>
    <mergeCell ref="T437:U437"/>
    <mergeCell ref="W437:AB437"/>
    <mergeCell ref="AC437:AG437"/>
    <mergeCell ref="F453:H453"/>
    <mergeCell ref="I453:AD453"/>
    <mergeCell ref="B454:D454"/>
    <mergeCell ref="E454:M454"/>
    <mergeCell ref="R454:S454"/>
    <mergeCell ref="T454:U454"/>
    <mergeCell ref="W454:AB454"/>
    <mergeCell ref="AC454:AG454"/>
    <mergeCell ref="AC450:AG450"/>
    <mergeCell ref="E451:M451"/>
    <mergeCell ref="R451:S451"/>
    <mergeCell ref="T451:U451"/>
    <mergeCell ref="W451:AB451"/>
    <mergeCell ref="AC451:AG451"/>
    <mergeCell ref="A448:L448"/>
    <mergeCell ref="Q448:R448"/>
    <mergeCell ref="T448:U448"/>
    <mergeCell ref="V448:AA448"/>
    <mergeCell ref="AB448:AF448"/>
    <mergeCell ref="B450:D450"/>
    <mergeCell ref="E450:M450"/>
    <mergeCell ref="R450:S450"/>
    <mergeCell ref="T450:U450"/>
    <mergeCell ref="W450:AB450"/>
    <mergeCell ref="B457:D457"/>
    <mergeCell ref="E457:M457"/>
    <mergeCell ref="R457:S457"/>
    <mergeCell ref="T457:U457"/>
    <mergeCell ref="W457:AB457"/>
    <mergeCell ref="AC457:AG457"/>
    <mergeCell ref="B456:D456"/>
    <mergeCell ref="E456:M456"/>
    <mergeCell ref="R456:S456"/>
    <mergeCell ref="T456:U456"/>
    <mergeCell ref="W456:AB456"/>
    <mergeCell ref="AC456:AG456"/>
    <mergeCell ref="B455:D455"/>
    <mergeCell ref="E455:M455"/>
    <mergeCell ref="R455:S455"/>
    <mergeCell ref="T455:U455"/>
    <mergeCell ref="W455:AB455"/>
    <mergeCell ref="AC455:AG455"/>
    <mergeCell ref="B460:D460"/>
    <mergeCell ref="E460:M460"/>
    <mergeCell ref="R460:S460"/>
    <mergeCell ref="T460:U460"/>
    <mergeCell ref="W460:AB460"/>
    <mergeCell ref="AC460:AG460"/>
    <mergeCell ref="B459:D459"/>
    <mergeCell ref="E459:M459"/>
    <mergeCell ref="R459:S459"/>
    <mergeCell ref="T459:U459"/>
    <mergeCell ref="W459:AB459"/>
    <mergeCell ref="AC459:AG459"/>
    <mergeCell ref="B458:D458"/>
    <mergeCell ref="E458:M458"/>
    <mergeCell ref="R458:S458"/>
    <mergeCell ref="T458:U458"/>
    <mergeCell ref="W458:AB458"/>
    <mergeCell ref="AC458:AG458"/>
    <mergeCell ref="B463:D463"/>
    <mergeCell ref="E463:M463"/>
    <mergeCell ref="R463:S463"/>
    <mergeCell ref="T463:U463"/>
    <mergeCell ref="W463:AB463"/>
    <mergeCell ref="AC463:AG463"/>
    <mergeCell ref="B462:D462"/>
    <mergeCell ref="E462:M462"/>
    <mergeCell ref="R462:S462"/>
    <mergeCell ref="T462:U462"/>
    <mergeCell ref="W462:AB462"/>
    <mergeCell ref="AC462:AG462"/>
    <mergeCell ref="B461:D461"/>
    <mergeCell ref="E461:M461"/>
    <mergeCell ref="R461:S461"/>
    <mergeCell ref="T461:U461"/>
    <mergeCell ref="W461:AB461"/>
    <mergeCell ref="AC461:AG461"/>
    <mergeCell ref="B466:D466"/>
    <mergeCell ref="E466:M466"/>
    <mergeCell ref="R466:S466"/>
    <mergeCell ref="T466:U466"/>
    <mergeCell ref="W466:AB466"/>
    <mergeCell ref="AC466:AG466"/>
    <mergeCell ref="B465:D465"/>
    <mergeCell ref="E465:M465"/>
    <mergeCell ref="R465:S465"/>
    <mergeCell ref="T465:U465"/>
    <mergeCell ref="W465:AB465"/>
    <mergeCell ref="AC465:AG465"/>
    <mergeCell ref="B464:D464"/>
    <mergeCell ref="E464:M464"/>
    <mergeCell ref="R464:S464"/>
    <mergeCell ref="T464:U464"/>
    <mergeCell ref="W464:AB464"/>
    <mergeCell ref="AC464:AG464"/>
    <mergeCell ref="B471:D471"/>
    <mergeCell ref="E471:M471"/>
    <mergeCell ref="R471:S471"/>
    <mergeCell ref="T471:U471"/>
    <mergeCell ref="W471:AB471"/>
    <mergeCell ref="AC471:AG471"/>
    <mergeCell ref="B470:D470"/>
    <mergeCell ref="E470:M470"/>
    <mergeCell ref="R470:S470"/>
    <mergeCell ref="T470:U470"/>
    <mergeCell ref="W470:AB470"/>
    <mergeCell ref="AC470:AG470"/>
    <mergeCell ref="E467:M467"/>
    <mergeCell ref="R467:S467"/>
    <mergeCell ref="T467:U467"/>
    <mergeCell ref="W467:AB467"/>
    <mergeCell ref="AC467:AG467"/>
    <mergeCell ref="F469:H469"/>
    <mergeCell ref="I469:AD469"/>
    <mergeCell ref="B474:D474"/>
    <mergeCell ref="E474:M474"/>
    <mergeCell ref="R474:S474"/>
    <mergeCell ref="T474:U474"/>
    <mergeCell ref="W474:AB474"/>
    <mergeCell ref="AC474:AG474"/>
    <mergeCell ref="B473:D473"/>
    <mergeCell ref="E473:M473"/>
    <mergeCell ref="R473:S473"/>
    <mergeCell ref="T473:U473"/>
    <mergeCell ref="W473:AB473"/>
    <mergeCell ref="AC473:AG473"/>
    <mergeCell ref="B472:D472"/>
    <mergeCell ref="E472:M472"/>
    <mergeCell ref="R472:S472"/>
    <mergeCell ref="T472:U472"/>
    <mergeCell ref="W472:AB472"/>
    <mergeCell ref="AC472:AG472"/>
    <mergeCell ref="B477:D477"/>
    <mergeCell ref="E477:M477"/>
    <mergeCell ref="R477:S477"/>
    <mergeCell ref="T477:U477"/>
    <mergeCell ref="W477:AB477"/>
    <mergeCell ref="AC477:AG477"/>
    <mergeCell ref="B476:D476"/>
    <mergeCell ref="E476:M476"/>
    <mergeCell ref="R476:S476"/>
    <mergeCell ref="T476:U476"/>
    <mergeCell ref="W476:AB476"/>
    <mergeCell ref="AC476:AG476"/>
    <mergeCell ref="B475:D475"/>
    <mergeCell ref="E475:M475"/>
    <mergeCell ref="R475:S475"/>
    <mergeCell ref="T475:U475"/>
    <mergeCell ref="W475:AB475"/>
    <mergeCell ref="AC475:AG475"/>
    <mergeCell ref="B480:D480"/>
    <mergeCell ref="E480:M480"/>
    <mergeCell ref="R480:S480"/>
    <mergeCell ref="T480:U480"/>
    <mergeCell ref="W480:AB480"/>
    <mergeCell ref="AC480:AG480"/>
    <mergeCell ref="B479:D479"/>
    <mergeCell ref="E479:M479"/>
    <mergeCell ref="R479:S479"/>
    <mergeCell ref="T479:U479"/>
    <mergeCell ref="W479:AB479"/>
    <mergeCell ref="AC479:AG479"/>
    <mergeCell ref="B478:D478"/>
    <mergeCell ref="E478:M478"/>
    <mergeCell ref="R478:S478"/>
    <mergeCell ref="T478:U478"/>
    <mergeCell ref="W478:AB478"/>
    <mergeCell ref="AC478:AG478"/>
    <mergeCell ref="C488:K489"/>
    <mergeCell ref="L488:T488"/>
    <mergeCell ref="U488:Z489"/>
    <mergeCell ref="AA488:AE489"/>
    <mergeCell ref="L489:T489"/>
    <mergeCell ref="C490:G490"/>
    <mergeCell ref="H490:X491"/>
    <mergeCell ref="Y490:Z491"/>
    <mergeCell ref="AA490:AC491"/>
    <mergeCell ref="AC483:AH483"/>
    <mergeCell ref="D484:AB484"/>
    <mergeCell ref="A485:J487"/>
    <mergeCell ref="K485:AB485"/>
    <mergeCell ref="K486:Y486"/>
    <mergeCell ref="K487:X487"/>
    <mergeCell ref="B481:D481"/>
    <mergeCell ref="E481:M481"/>
    <mergeCell ref="R481:S481"/>
    <mergeCell ref="T481:U481"/>
    <mergeCell ref="W481:AB481"/>
    <mergeCell ref="AC481:AG481"/>
    <mergeCell ref="B496:D496"/>
    <mergeCell ref="E496:M496"/>
    <mergeCell ref="R496:S496"/>
    <mergeCell ref="T496:U496"/>
    <mergeCell ref="W496:AB496"/>
    <mergeCell ref="AC496:AG496"/>
    <mergeCell ref="AC494:AG494"/>
    <mergeCell ref="B495:D495"/>
    <mergeCell ref="E495:M495"/>
    <mergeCell ref="R495:S495"/>
    <mergeCell ref="T495:U495"/>
    <mergeCell ref="W495:AB495"/>
    <mergeCell ref="AC495:AG495"/>
    <mergeCell ref="A492:L492"/>
    <mergeCell ref="Q492:R492"/>
    <mergeCell ref="T492:U492"/>
    <mergeCell ref="V492:AA492"/>
    <mergeCell ref="AB492:AF492"/>
    <mergeCell ref="B494:D494"/>
    <mergeCell ref="E494:M494"/>
    <mergeCell ref="R494:S494"/>
    <mergeCell ref="T494:U494"/>
    <mergeCell ref="W494:AB494"/>
    <mergeCell ref="B499:D499"/>
    <mergeCell ref="E499:M499"/>
    <mergeCell ref="R499:S499"/>
    <mergeCell ref="T499:U499"/>
    <mergeCell ref="W499:AB499"/>
    <mergeCell ref="AC499:AG499"/>
    <mergeCell ref="B498:D498"/>
    <mergeCell ref="E498:M498"/>
    <mergeCell ref="R498:S498"/>
    <mergeCell ref="T498:U498"/>
    <mergeCell ref="W498:AB498"/>
    <mergeCell ref="AC498:AG498"/>
    <mergeCell ref="B497:D497"/>
    <mergeCell ref="E497:M497"/>
    <mergeCell ref="R497:S497"/>
    <mergeCell ref="T497:U497"/>
    <mergeCell ref="W497:AB497"/>
    <mergeCell ref="AC497:AG497"/>
    <mergeCell ref="B502:D502"/>
    <mergeCell ref="E502:M502"/>
    <mergeCell ref="R502:S502"/>
    <mergeCell ref="T502:U502"/>
    <mergeCell ref="W502:AB502"/>
    <mergeCell ref="AC502:AG502"/>
    <mergeCell ref="B501:D501"/>
    <mergeCell ref="E501:M501"/>
    <mergeCell ref="R501:S501"/>
    <mergeCell ref="T501:U501"/>
    <mergeCell ref="W501:AB501"/>
    <mergeCell ref="AC501:AG501"/>
    <mergeCell ref="B500:D500"/>
    <mergeCell ref="E500:M500"/>
    <mergeCell ref="R500:S500"/>
    <mergeCell ref="T500:U500"/>
    <mergeCell ref="W500:AB500"/>
    <mergeCell ref="AC500:AG500"/>
    <mergeCell ref="B505:D505"/>
    <mergeCell ref="E505:M505"/>
    <mergeCell ref="R505:S505"/>
    <mergeCell ref="T505:U505"/>
    <mergeCell ref="W505:AB505"/>
    <mergeCell ref="AC505:AG505"/>
    <mergeCell ref="B504:D504"/>
    <mergeCell ref="E504:M504"/>
    <mergeCell ref="R504:S504"/>
    <mergeCell ref="T504:U504"/>
    <mergeCell ref="W504:AB504"/>
    <mergeCell ref="AC504:AG504"/>
    <mergeCell ref="B503:D503"/>
    <mergeCell ref="E503:M503"/>
    <mergeCell ref="R503:S503"/>
    <mergeCell ref="T503:U503"/>
    <mergeCell ref="W503:AB503"/>
    <mergeCell ref="AC503:AG503"/>
    <mergeCell ref="B508:D508"/>
    <mergeCell ref="E508:M508"/>
    <mergeCell ref="R508:S508"/>
    <mergeCell ref="T508:U508"/>
    <mergeCell ref="W508:AB508"/>
    <mergeCell ref="AC508:AG508"/>
    <mergeCell ref="B507:D507"/>
    <mergeCell ref="E507:M507"/>
    <mergeCell ref="R507:S507"/>
    <mergeCell ref="T507:U507"/>
    <mergeCell ref="W507:AB507"/>
    <mergeCell ref="AC507:AG507"/>
    <mergeCell ref="B506:D506"/>
    <mergeCell ref="E506:M506"/>
    <mergeCell ref="R506:S506"/>
    <mergeCell ref="T506:U506"/>
    <mergeCell ref="W506:AB506"/>
    <mergeCell ref="AC506:AG506"/>
    <mergeCell ref="B511:D511"/>
    <mergeCell ref="E511:M511"/>
    <mergeCell ref="R511:S511"/>
    <mergeCell ref="T511:U511"/>
    <mergeCell ref="W511:AB511"/>
    <mergeCell ref="AC511:AG511"/>
    <mergeCell ref="B510:D510"/>
    <mergeCell ref="E510:M510"/>
    <mergeCell ref="R510:S510"/>
    <mergeCell ref="T510:U510"/>
    <mergeCell ref="W510:AB510"/>
    <mergeCell ref="AC510:AG510"/>
    <mergeCell ref="B509:D509"/>
    <mergeCell ref="E509:M509"/>
    <mergeCell ref="R509:S509"/>
    <mergeCell ref="T509:U509"/>
    <mergeCell ref="W509:AB509"/>
    <mergeCell ref="AC509:AG509"/>
    <mergeCell ref="B514:D514"/>
    <mergeCell ref="E514:M514"/>
    <mergeCell ref="R514:S514"/>
    <mergeCell ref="T514:U514"/>
    <mergeCell ref="W514:AB514"/>
    <mergeCell ref="AC514:AG514"/>
    <mergeCell ref="B513:D513"/>
    <mergeCell ref="E513:M513"/>
    <mergeCell ref="R513:S513"/>
    <mergeCell ref="T513:U513"/>
    <mergeCell ref="W513:AB513"/>
    <mergeCell ref="AC513:AG513"/>
    <mergeCell ref="B512:D512"/>
    <mergeCell ref="E512:M512"/>
    <mergeCell ref="R512:S512"/>
    <mergeCell ref="T512:U512"/>
    <mergeCell ref="W512:AB512"/>
    <mergeCell ref="AC512:AG512"/>
    <mergeCell ref="B517:D517"/>
    <mergeCell ref="E517:M517"/>
    <mergeCell ref="R517:S517"/>
    <mergeCell ref="T517:U517"/>
    <mergeCell ref="W517:AB517"/>
    <mergeCell ref="AC517:AG517"/>
    <mergeCell ref="B516:D516"/>
    <mergeCell ref="E516:M516"/>
    <mergeCell ref="R516:S516"/>
    <mergeCell ref="T516:U516"/>
    <mergeCell ref="W516:AB516"/>
    <mergeCell ref="AC516:AG516"/>
    <mergeCell ref="B515:D515"/>
    <mergeCell ref="E515:M515"/>
    <mergeCell ref="R515:S515"/>
    <mergeCell ref="T515:U515"/>
    <mergeCell ref="W515:AB515"/>
    <mergeCell ref="AC515:AG515"/>
    <mergeCell ref="B520:D520"/>
    <mergeCell ref="E520:M520"/>
    <mergeCell ref="R520:S520"/>
    <mergeCell ref="T520:U520"/>
    <mergeCell ref="W520:AB520"/>
    <mergeCell ref="AC520:AG520"/>
    <mergeCell ref="B519:D519"/>
    <mergeCell ref="E519:M519"/>
    <mergeCell ref="R519:S519"/>
    <mergeCell ref="T519:U519"/>
    <mergeCell ref="W519:AB519"/>
    <mergeCell ref="AC519:AG519"/>
    <mergeCell ref="B518:D518"/>
    <mergeCell ref="E518:M518"/>
    <mergeCell ref="R518:S518"/>
    <mergeCell ref="T518:U518"/>
    <mergeCell ref="W518:AB518"/>
    <mergeCell ref="AC518:AG518"/>
    <mergeCell ref="B523:D523"/>
    <mergeCell ref="E523:M523"/>
    <mergeCell ref="R523:S523"/>
    <mergeCell ref="T523:U523"/>
    <mergeCell ref="W523:AB523"/>
    <mergeCell ref="AC523:AG523"/>
    <mergeCell ref="B522:D522"/>
    <mergeCell ref="E522:M522"/>
    <mergeCell ref="R522:S522"/>
    <mergeCell ref="T522:U522"/>
    <mergeCell ref="W522:AB522"/>
    <mergeCell ref="AC522:AG522"/>
    <mergeCell ref="B521:D521"/>
    <mergeCell ref="E521:M521"/>
    <mergeCell ref="R521:S521"/>
    <mergeCell ref="T521:U521"/>
    <mergeCell ref="W521:AB521"/>
    <mergeCell ref="AC521:AG521"/>
    <mergeCell ref="AC527:AH527"/>
    <mergeCell ref="D528:AB528"/>
    <mergeCell ref="A529:J531"/>
    <mergeCell ref="K529:AB529"/>
    <mergeCell ref="K530:Y530"/>
    <mergeCell ref="K531:X531"/>
    <mergeCell ref="B525:D525"/>
    <mergeCell ref="E525:M525"/>
    <mergeCell ref="R525:S525"/>
    <mergeCell ref="T525:U525"/>
    <mergeCell ref="W525:AB525"/>
    <mergeCell ref="AC525:AG525"/>
    <mergeCell ref="B524:D524"/>
    <mergeCell ref="E524:M524"/>
    <mergeCell ref="R524:S524"/>
    <mergeCell ref="T524:U524"/>
    <mergeCell ref="W524:AB524"/>
    <mergeCell ref="AC524:AG524"/>
    <mergeCell ref="A536:L536"/>
    <mergeCell ref="Q536:R536"/>
    <mergeCell ref="T536:U536"/>
    <mergeCell ref="V536:AA536"/>
    <mergeCell ref="AB536:AF536"/>
    <mergeCell ref="B538:D538"/>
    <mergeCell ref="E538:M538"/>
    <mergeCell ref="R538:S538"/>
    <mergeCell ref="T538:U538"/>
    <mergeCell ref="W538:AB538"/>
    <mergeCell ref="C532:K533"/>
    <mergeCell ref="L532:T532"/>
    <mergeCell ref="U532:Z533"/>
    <mergeCell ref="AA532:AE533"/>
    <mergeCell ref="L533:T533"/>
    <mergeCell ref="C534:G534"/>
    <mergeCell ref="H534:X535"/>
    <mergeCell ref="Y534:Z535"/>
    <mergeCell ref="AA534:AC535"/>
    <mergeCell ref="B541:D541"/>
    <mergeCell ref="E541:M541"/>
    <mergeCell ref="R541:S541"/>
    <mergeCell ref="T541:U541"/>
    <mergeCell ref="W541:AB541"/>
    <mergeCell ref="AC541:AG541"/>
    <mergeCell ref="B540:D540"/>
    <mergeCell ref="E540:M540"/>
    <mergeCell ref="R540:S540"/>
    <mergeCell ref="T540:U540"/>
    <mergeCell ref="W540:AB540"/>
    <mergeCell ref="AC540:AG540"/>
    <mergeCell ref="AC538:AG538"/>
    <mergeCell ref="B539:D539"/>
    <mergeCell ref="E539:M539"/>
    <mergeCell ref="R539:S539"/>
    <mergeCell ref="T539:U539"/>
    <mergeCell ref="W539:AB539"/>
    <mergeCell ref="AC539:AG539"/>
    <mergeCell ref="B544:D544"/>
    <mergeCell ref="E544:M544"/>
    <mergeCell ref="R544:S544"/>
    <mergeCell ref="T544:U544"/>
    <mergeCell ref="W544:AB544"/>
    <mergeCell ref="AC544:AG544"/>
    <mergeCell ref="B543:D543"/>
    <mergeCell ref="E543:M543"/>
    <mergeCell ref="R543:S543"/>
    <mergeCell ref="T543:U543"/>
    <mergeCell ref="W543:AB543"/>
    <mergeCell ref="AC543:AG543"/>
    <mergeCell ref="B542:D542"/>
    <mergeCell ref="E542:M542"/>
    <mergeCell ref="R542:S542"/>
    <mergeCell ref="T542:U542"/>
    <mergeCell ref="W542:AB542"/>
    <mergeCell ref="AC542:AG542"/>
    <mergeCell ref="B547:D547"/>
    <mergeCell ref="E547:M547"/>
    <mergeCell ref="R547:S547"/>
    <mergeCell ref="T547:U547"/>
    <mergeCell ref="W547:AB547"/>
    <mergeCell ref="AC547:AG547"/>
    <mergeCell ref="B546:D546"/>
    <mergeCell ref="E546:M546"/>
    <mergeCell ref="R546:S546"/>
    <mergeCell ref="T546:U546"/>
    <mergeCell ref="W546:AB546"/>
    <mergeCell ref="AC546:AG546"/>
    <mergeCell ref="B545:D545"/>
    <mergeCell ref="E545:M545"/>
    <mergeCell ref="R545:S545"/>
    <mergeCell ref="T545:U545"/>
    <mergeCell ref="W545:AB545"/>
    <mergeCell ref="AC545:AG545"/>
    <mergeCell ref="B550:D550"/>
    <mergeCell ref="E550:M550"/>
    <mergeCell ref="R550:S550"/>
    <mergeCell ref="T550:U550"/>
    <mergeCell ref="W550:AB550"/>
    <mergeCell ref="AC550:AG550"/>
    <mergeCell ref="B549:D549"/>
    <mergeCell ref="E549:M549"/>
    <mergeCell ref="R549:S549"/>
    <mergeCell ref="T549:U549"/>
    <mergeCell ref="W549:AB549"/>
    <mergeCell ref="AC549:AG549"/>
    <mergeCell ref="B548:D548"/>
    <mergeCell ref="E548:M548"/>
    <mergeCell ref="R548:S548"/>
    <mergeCell ref="T548:U548"/>
    <mergeCell ref="W548:AB548"/>
    <mergeCell ref="AC548:AG548"/>
    <mergeCell ref="B553:D553"/>
    <mergeCell ref="E553:M553"/>
    <mergeCell ref="R553:S553"/>
    <mergeCell ref="T553:U553"/>
    <mergeCell ref="W553:AB553"/>
    <mergeCell ref="AC553:AG553"/>
    <mergeCell ref="B552:D552"/>
    <mergeCell ref="E552:M552"/>
    <mergeCell ref="R552:S552"/>
    <mergeCell ref="T552:U552"/>
    <mergeCell ref="W552:AB552"/>
    <mergeCell ref="AC552:AG552"/>
    <mergeCell ref="B551:D551"/>
    <mergeCell ref="E551:M551"/>
    <mergeCell ref="R551:S551"/>
    <mergeCell ref="T551:U551"/>
    <mergeCell ref="W551:AB551"/>
    <mergeCell ref="AC551:AG551"/>
    <mergeCell ref="B556:D556"/>
    <mergeCell ref="E556:M556"/>
    <mergeCell ref="R556:S556"/>
    <mergeCell ref="T556:U556"/>
    <mergeCell ref="W556:AB556"/>
    <mergeCell ref="AC556:AG556"/>
    <mergeCell ref="B555:D555"/>
    <mergeCell ref="E555:M555"/>
    <mergeCell ref="R555:S555"/>
    <mergeCell ref="T555:U555"/>
    <mergeCell ref="W555:AB555"/>
    <mergeCell ref="AC555:AG555"/>
    <mergeCell ref="B554:D554"/>
    <mergeCell ref="E554:M554"/>
    <mergeCell ref="R554:S554"/>
    <mergeCell ref="T554:U554"/>
    <mergeCell ref="W554:AB554"/>
    <mergeCell ref="AC554:AG554"/>
    <mergeCell ref="B559:D559"/>
    <mergeCell ref="E559:M559"/>
    <mergeCell ref="R559:S559"/>
    <mergeCell ref="T559:U559"/>
    <mergeCell ref="W559:AB559"/>
    <mergeCell ref="AC559:AG559"/>
    <mergeCell ref="B558:D558"/>
    <mergeCell ref="E558:M558"/>
    <mergeCell ref="R558:S558"/>
    <mergeCell ref="T558:U558"/>
    <mergeCell ref="W558:AB558"/>
    <mergeCell ref="AC558:AG558"/>
    <mergeCell ref="B557:D557"/>
    <mergeCell ref="E557:M557"/>
    <mergeCell ref="R557:S557"/>
    <mergeCell ref="T557:U557"/>
    <mergeCell ref="W557:AB557"/>
    <mergeCell ref="AC557:AG557"/>
    <mergeCell ref="B562:D562"/>
    <mergeCell ref="E562:M562"/>
    <mergeCell ref="R562:S562"/>
    <mergeCell ref="T562:U562"/>
    <mergeCell ref="W562:AB562"/>
    <mergeCell ref="AC562:AG562"/>
    <mergeCell ref="B561:D561"/>
    <mergeCell ref="E561:M561"/>
    <mergeCell ref="R561:S561"/>
    <mergeCell ref="T561:U561"/>
    <mergeCell ref="W561:AB561"/>
    <mergeCell ref="AC561:AG561"/>
    <mergeCell ref="B560:D560"/>
    <mergeCell ref="E560:M560"/>
    <mergeCell ref="R560:S560"/>
    <mergeCell ref="T560:U560"/>
    <mergeCell ref="W560:AB560"/>
    <mergeCell ref="AC560:AG560"/>
    <mergeCell ref="B565:D565"/>
    <mergeCell ref="E565:M565"/>
    <mergeCell ref="R565:S565"/>
    <mergeCell ref="T565:U565"/>
    <mergeCell ref="W565:AB565"/>
    <mergeCell ref="AC565:AG565"/>
    <mergeCell ref="B564:D564"/>
    <mergeCell ref="E564:M564"/>
    <mergeCell ref="R564:S564"/>
    <mergeCell ref="T564:U564"/>
    <mergeCell ref="W564:AB564"/>
    <mergeCell ref="AC564:AG564"/>
    <mergeCell ref="B563:D563"/>
    <mergeCell ref="E563:M563"/>
    <mergeCell ref="R563:S563"/>
    <mergeCell ref="T563:U563"/>
    <mergeCell ref="W563:AB563"/>
    <mergeCell ref="AC563:AG563"/>
    <mergeCell ref="B568:D568"/>
    <mergeCell ref="E568:M568"/>
    <mergeCell ref="R568:S568"/>
    <mergeCell ref="T568:U568"/>
    <mergeCell ref="W568:AB568"/>
    <mergeCell ref="AC568:AG568"/>
    <mergeCell ref="B567:D567"/>
    <mergeCell ref="E567:M567"/>
    <mergeCell ref="R567:S567"/>
    <mergeCell ref="T567:U567"/>
    <mergeCell ref="W567:AB567"/>
    <mergeCell ref="AC567:AG567"/>
    <mergeCell ref="B566:D566"/>
    <mergeCell ref="E566:M566"/>
    <mergeCell ref="R566:S566"/>
    <mergeCell ref="T566:U566"/>
    <mergeCell ref="W566:AB566"/>
    <mergeCell ref="AC566:AG566"/>
    <mergeCell ref="C576:K577"/>
    <mergeCell ref="L576:T576"/>
    <mergeCell ref="U576:Z577"/>
    <mergeCell ref="AA576:AE577"/>
    <mergeCell ref="L577:T577"/>
    <mergeCell ref="C578:G578"/>
    <mergeCell ref="H578:X579"/>
    <mergeCell ref="Y578:Z579"/>
    <mergeCell ref="AA578:AC579"/>
    <mergeCell ref="AC571:AH571"/>
    <mergeCell ref="D572:AB572"/>
    <mergeCell ref="A573:J575"/>
    <mergeCell ref="K573:AB573"/>
    <mergeCell ref="K574:Y574"/>
    <mergeCell ref="K575:X575"/>
    <mergeCell ref="B569:D569"/>
    <mergeCell ref="E569:M569"/>
    <mergeCell ref="R569:S569"/>
    <mergeCell ref="T569:U569"/>
    <mergeCell ref="W569:AB569"/>
    <mergeCell ref="AC569:AG569"/>
    <mergeCell ref="AC582:AG582"/>
    <mergeCell ref="B583:D583"/>
    <mergeCell ref="E583:M583"/>
    <mergeCell ref="R583:S583"/>
    <mergeCell ref="T583:U583"/>
    <mergeCell ref="W583:AB583"/>
    <mergeCell ref="AC583:AG583"/>
    <mergeCell ref="A580:L580"/>
    <mergeCell ref="Q580:R580"/>
    <mergeCell ref="T580:U580"/>
    <mergeCell ref="V580:AA580"/>
    <mergeCell ref="AB580:AF580"/>
    <mergeCell ref="B582:D582"/>
    <mergeCell ref="E582:M582"/>
    <mergeCell ref="R582:S582"/>
    <mergeCell ref="T582:U582"/>
    <mergeCell ref="W582:AB582"/>
    <mergeCell ref="B586:D586"/>
    <mergeCell ref="E586:M586"/>
    <mergeCell ref="R586:S586"/>
    <mergeCell ref="T586:U586"/>
    <mergeCell ref="W586:AB586"/>
    <mergeCell ref="AC586:AG586"/>
    <mergeCell ref="B585:D585"/>
    <mergeCell ref="E585:M585"/>
    <mergeCell ref="R585:S585"/>
    <mergeCell ref="T585:U585"/>
    <mergeCell ref="W585:AB585"/>
    <mergeCell ref="AC585:AG585"/>
    <mergeCell ref="B584:D584"/>
    <mergeCell ref="E584:M584"/>
    <mergeCell ref="R584:S584"/>
    <mergeCell ref="T584:U584"/>
    <mergeCell ref="W584:AB584"/>
    <mergeCell ref="AC584:AG584"/>
    <mergeCell ref="E591:M591"/>
    <mergeCell ref="R591:S591"/>
    <mergeCell ref="T591:U591"/>
    <mergeCell ref="W591:AB591"/>
    <mergeCell ref="AC591:AG591"/>
    <mergeCell ref="E588:M588"/>
    <mergeCell ref="R588:S588"/>
    <mergeCell ref="T588:U588"/>
    <mergeCell ref="W588:AB588"/>
    <mergeCell ref="AC588:AG588"/>
    <mergeCell ref="F590:H590"/>
    <mergeCell ref="I590:AD590"/>
    <mergeCell ref="B587:D587"/>
    <mergeCell ref="E587:M587"/>
    <mergeCell ref="R587:S587"/>
    <mergeCell ref="T587:U587"/>
    <mergeCell ref="W587:AB587"/>
    <mergeCell ref="AC587:AG587"/>
  </mergeCells>
  <pageMargins left="0.08" right="0.08" top="0.2" bottom="0.2" header="0" footer="0"/>
  <pageSetup paperSize="126" orientation="landscape" horizontalDpi="300" verticalDpi="300" r:id="rId1"/>
  <rowBreaks count="13" manualBreakCount="13">
    <brk id="43" max="16383" man="1"/>
    <brk id="87" max="16383" man="1"/>
    <brk id="131" max="16383" man="1"/>
    <brk id="175" max="16383" man="1"/>
    <brk id="219" max="16383" man="1"/>
    <brk id="263" max="16383" man="1"/>
    <brk id="307" max="16383" man="1"/>
    <brk id="351" max="16383" man="1"/>
    <brk id="395" max="16383" man="1"/>
    <brk id="439" max="16383" man="1"/>
    <brk id="483" max="16383" man="1"/>
    <brk id="527" max="16383" man="1"/>
    <brk id="571"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H137"/>
  <sheetViews>
    <sheetView topLeftCell="A121" workbookViewId="0">
      <selection activeCell="G137" sqref="G137"/>
    </sheetView>
  </sheetViews>
  <sheetFormatPr baseColWidth="10" defaultRowHeight="10.5"/>
  <cols>
    <col min="1" max="1" width="92.6640625" customWidth="1"/>
  </cols>
  <sheetData>
    <row r="2" spans="1:1" ht="23.25">
      <c r="A2" s="334" t="s">
        <v>567</v>
      </c>
    </row>
    <row r="3" spans="1:1" ht="20.25">
      <c r="A3" s="334" t="s">
        <v>568</v>
      </c>
    </row>
    <row r="4" spans="1:1" ht="12.75">
      <c r="A4" s="335"/>
    </row>
    <row r="5" spans="1:1" ht="23.25">
      <c r="A5" s="336" t="s">
        <v>569</v>
      </c>
    </row>
    <row r="6" spans="1:1" ht="62.25">
      <c r="A6" s="337" t="s">
        <v>570</v>
      </c>
    </row>
    <row r="7" spans="1:1" ht="15">
      <c r="A7" s="337"/>
    </row>
    <row r="8" spans="1:1" ht="60">
      <c r="A8" s="337" t="s">
        <v>571</v>
      </c>
    </row>
    <row r="9" spans="1:1" ht="15">
      <c r="A9" s="337"/>
    </row>
    <row r="10" spans="1:1" ht="60">
      <c r="A10" s="337" t="s">
        <v>572</v>
      </c>
    </row>
    <row r="11" spans="1:1" ht="15">
      <c r="A11" s="337"/>
    </row>
    <row r="12" spans="1:1" ht="93">
      <c r="A12" s="337" t="s">
        <v>573</v>
      </c>
    </row>
    <row r="13" spans="1:1" ht="15">
      <c r="A13" s="337"/>
    </row>
    <row r="14" spans="1:1" ht="15">
      <c r="A14" s="337"/>
    </row>
    <row r="15" spans="1:1" ht="15.75">
      <c r="A15" s="338"/>
    </row>
    <row r="16" spans="1:1" ht="15">
      <c r="A16" s="337"/>
    </row>
    <row r="17" spans="1:1" ht="15.75">
      <c r="A17" s="338" t="s">
        <v>574</v>
      </c>
    </row>
    <row r="18" spans="1:1" ht="15.75">
      <c r="A18" s="338" t="s">
        <v>369</v>
      </c>
    </row>
    <row r="19" spans="1:1" ht="45">
      <c r="A19" s="337" t="s">
        <v>575</v>
      </c>
    </row>
    <row r="20" spans="1:1" ht="15">
      <c r="A20" s="337" t="s">
        <v>369</v>
      </c>
    </row>
    <row r="21" spans="1:1" ht="75">
      <c r="A21" s="337" t="s">
        <v>576</v>
      </c>
    </row>
    <row r="22" spans="1:1" ht="15">
      <c r="A22" s="337" t="s">
        <v>369</v>
      </c>
    </row>
    <row r="23" spans="1:1" ht="75">
      <c r="A23" s="337" t="s">
        <v>577</v>
      </c>
    </row>
    <row r="24" spans="1:1" ht="15">
      <c r="A24" s="337" t="s">
        <v>369</v>
      </c>
    </row>
    <row r="25" spans="1:1" ht="75">
      <c r="A25" s="337" t="s">
        <v>578</v>
      </c>
    </row>
    <row r="26" spans="1:1" ht="15">
      <c r="A26" s="337" t="s">
        <v>369</v>
      </c>
    </row>
    <row r="27" spans="1:1" ht="30">
      <c r="A27" s="337" t="s">
        <v>579</v>
      </c>
    </row>
    <row r="28" spans="1:1" ht="45">
      <c r="A28" s="337" t="s">
        <v>580</v>
      </c>
    </row>
    <row r="29" spans="1:1" ht="15">
      <c r="A29" s="337" t="s">
        <v>369</v>
      </c>
    </row>
    <row r="30" spans="1:1" ht="15">
      <c r="A30" s="337" t="s">
        <v>369</v>
      </c>
    </row>
    <row r="31" spans="1:1" ht="30">
      <c r="A31" s="337" t="s">
        <v>581</v>
      </c>
    </row>
    <row r="32" spans="1:1" ht="15">
      <c r="A32" s="337" t="s">
        <v>369</v>
      </c>
    </row>
    <row r="33" spans="1:1" ht="15.75">
      <c r="A33" s="339"/>
    </row>
    <row r="34" spans="1:1" ht="105">
      <c r="A34" s="337" t="s">
        <v>582</v>
      </c>
    </row>
    <row r="35" spans="1:1" ht="15">
      <c r="A35" s="337" t="s">
        <v>369</v>
      </c>
    </row>
    <row r="36" spans="1:1" ht="45">
      <c r="A36" s="337" t="s">
        <v>583</v>
      </c>
    </row>
    <row r="37" spans="1:1" ht="15">
      <c r="A37" s="337" t="s">
        <v>369</v>
      </c>
    </row>
    <row r="38" spans="1:1" ht="45">
      <c r="A38" s="337" t="s">
        <v>584</v>
      </c>
    </row>
    <row r="39" spans="1:1" ht="15">
      <c r="A39" s="337" t="s">
        <v>369</v>
      </c>
    </row>
    <row r="40" spans="1:1" ht="75">
      <c r="A40" s="337" t="s">
        <v>585</v>
      </c>
    </row>
    <row r="41" spans="1:1" ht="15">
      <c r="A41" s="337" t="s">
        <v>369</v>
      </c>
    </row>
    <row r="42" spans="1:1" ht="45">
      <c r="A42" s="337" t="s">
        <v>586</v>
      </c>
    </row>
    <row r="43" spans="1:1" ht="15">
      <c r="A43" s="337" t="s">
        <v>369</v>
      </c>
    </row>
    <row r="44" spans="1:1" ht="90">
      <c r="A44" s="337" t="s">
        <v>587</v>
      </c>
    </row>
    <row r="45" spans="1:1" ht="15.75">
      <c r="A45" s="339"/>
    </row>
    <row r="46" spans="1:1" ht="60">
      <c r="A46" s="337" t="s">
        <v>588</v>
      </c>
    </row>
    <row r="47" spans="1:1" ht="15">
      <c r="A47" s="337"/>
    </row>
    <row r="48" spans="1:1" ht="60">
      <c r="A48" s="337" t="s">
        <v>589</v>
      </c>
    </row>
    <row r="49" spans="1:1" ht="15">
      <c r="A49" s="337" t="s">
        <v>369</v>
      </c>
    </row>
    <row r="50" spans="1:1" ht="60">
      <c r="A50" s="337" t="s">
        <v>590</v>
      </c>
    </row>
    <row r="51" spans="1:1" ht="15">
      <c r="A51" s="337" t="s">
        <v>369</v>
      </c>
    </row>
    <row r="52" spans="1:1" ht="45">
      <c r="A52" s="337" t="s">
        <v>591</v>
      </c>
    </row>
    <row r="53" spans="1:1" ht="15">
      <c r="A53" s="337" t="s">
        <v>369</v>
      </c>
    </row>
    <row r="54" spans="1:1" ht="135">
      <c r="A54" s="337" t="s">
        <v>592</v>
      </c>
    </row>
    <row r="55" spans="1:1" ht="15">
      <c r="A55" s="337" t="s">
        <v>369</v>
      </c>
    </row>
    <row r="56" spans="1:1" ht="45">
      <c r="A56" s="337" t="s">
        <v>593</v>
      </c>
    </row>
    <row r="57" spans="1:1" ht="15">
      <c r="A57" s="337" t="s">
        <v>369</v>
      </c>
    </row>
    <row r="58" spans="1:1" ht="45">
      <c r="A58" s="337" t="s">
        <v>594</v>
      </c>
    </row>
    <row r="59" spans="1:1" ht="15">
      <c r="A59" s="337" t="s">
        <v>369</v>
      </c>
    </row>
    <row r="60" spans="1:1" ht="45">
      <c r="A60" s="337" t="s">
        <v>595</v>
      </c>
    </row>
    <row r="61" spans="1:1" ht="15">
      <c r="A61" s="337" t="s">
        <v>369</v>
      </c>
    </row>
    <row r="62" spans="1:1" ht="60">
      <c r="A62" s="337" t="s">
        <v>596</v>
      </c>
    </row>
    <row r="63" spans="1:1" ht="15">
      <c r="A63" s="337"/>
    </row>
    <row r="64" spans="1:1" ht="18">
      <c r="A64" s="340" t="s">
        <v>597</v>
      </c>
    </row>
    <row r="65" spans="1:1" ht="18">
      <c r="A65" s="340"/>
    </row>
    <row r="66" spans="1:1" ht="18">
      <c r="A66" s="340"/>
    </row>
    <row r="67" spans="1:1" ht="18">
      <c r="A67" s="341" t="s">
        <v>391</v>
      </c>
    </row>
    <row r="68" spans="1:1" ht="18">
      <c r="A68" s="341" t="s">
        <v>392</v>
      </c>
    </row>
    <row r="69" spans="1:1" ht="18">
      <c r="A69" s="341" t="s">
        <v>393</v>
      </c>
    </row>
    <row r="70" spans="1:1" ht="18">
      <c r="A70" s="341" t="s">
        <v>394</v>
      </c>
    </row>
    <row r="71" spans="1:1" ht="18">
      <c r="A71" s="341" t="s">
        <v>395</v>
      </c>
    </row>
    <row r="72" spans="1:1" ht="18">
      <c r="A72" s="341" t="s">
        <v>396</v>
      </c>
    </row>
    <row r="73" spans="1:1" ht="18">
      <c r="A73" s="341" t="s">
        <v>397</v>
      </c>
    </row>
    <row r="74" spans="1:1" ht="18">
      <c r="A74" s="341" t="s">
        <v>398</v>
      </c>
    </row>
    <row r="75" spans="1:1" ht="18">
      <c r="A75" s="341" t="s">
        <v>399</v>
      </c>
    </row>
    <row r="76" spans="1:1" ht="18">
      <c r="A76" s="341" t="s">
        <v>400</v>
      </c>
    </row>
    <row r="77" spans="1:1" ht="18">
      <c r="A77" s="341" t="s">
        <v>401</v>
      </c>
    </row>
    <row r="78" spans="1:1" ht="18">
      <c r="A78" s="341" t="s">
        <v>402</v>
      </c>
    </row>
    <row r="79" spans="1:1" ht="18">
      <c r="A79" s="341" t="s">
        <v>403</v>
      </c>
    </row>
    <row r="80" spans="1:1" ht="18">
      <c r="A80" s="341" t="s">
        <v>478</v>
      </c>
    </row>
    <row r="81" spans="1:1" ht="18">
      <c r="A81" s="341" t="s">
        <v>598</v>
      </c>
    </row>
    <row r="82" spans="1:1" ht="18">
      <c r="A82" s="341" t="s">
        <v>406</v>
      </c>
    </row>
    <row r="83" spans="1:1" ht="18">
      <c r="A83" s="341" t="s">
        <v>407</v>
      </c>
    </row>
    <row r="84" spans="1:1" ht="18">
      <c r="A84" s="341" t="s">
        <v>408</v>
      </c>
    </row>
    <row r="85" spans="1:1" ht="18">
      <c r="A85" s="341" t="s">
        <v>409</v>
      </c>
    </row>
    <row r="86" spans="1:1" ht="18">
      <c r="A86" s="341" t="s">
        <v>410</v>
      </c>
    </row>
    <row r="87" spans="1:1" ht="18">
      <c r="A87" s="341" t="s">
        <v>411</v>
      </c>
    </row>
    <row r="88" spans="1:1" ht="18">
      <c r="A88" s="341" t="s">
        <v>412</v>
      </c>
    </row>
    <row r="89" spans="1:1" ht="18">
      <c r="A89" s="341" t="s">
        <v>413</v>
      </c>
    </row>
    <row r="90" spans="1:1" ht="18">
      <c r="A90" s="341" t="s">
        <v>414</v>
      </c>
    </row>
    <row r="91" spans="1:1" ht="18">
      <c r="A91" s="341" t="s">
        <v>415</v>
      </c>
    </row>
    <row r="92" spans="1:1" ht="18">
      <c r="A92" s="341" t="s">
        <v>416</v>
      </c>
    </row>
    <row r="93" spans="1:1" ht="18">
      <c r="A93" s="341" t="s">
        <v>417</v>
      </c>
    </row>
    <row r="94" spans="1:1" ht="18">
      <c r="A94" s="341" t="s">
        <v>418</v>
      </c>
    </row>
    <row r="95" spans="1:1" ht="18">
      <c r="A95" s="341" t="s">
        <v>419</v>
      </c>
    </row>
    <row r="96" spans="1:1" ht="18">
      <c r="A96" s="341" t="s">
        <v>420</v>
      </c>
    </row>
    <row r="97" spans="1:8" ht="18">
      <c r="A97" s="341" t="s">
        <v>421</v>
      </c>
    </row>
    <row r="98" spans="1:8" ht="18">
      <c r="A98" s="341"/>
    </row>
    <row r="99" spans="1:8" ht="18">
      <c r="A99" s="341"/>
    </row>
    <row r="100" spans="1:8" ht="15">
      <c r="A100" s="337"/>
    </row>
    <row r="101" spans="1:8" ht="46.5">
      <c r="A101" s="337" t="s">
        <v>599</v>
      </c>
    </row>
    <row r="102" spans="1:8" ht="15.75">
      <c r="A102" s="338"/>
    </row>
    <row r="103" spans="1:8" ht="15.75">
      <c r="A103" s="338"/>
    </row>
    <row r="104" spans="1:8" ht="15.75">
      <c r="A104" s="338"/>
    </row>
    <row r="105" spans="1:8" ht="12.75">
      <c r="A105" s="380" t="s">
        <v>600</v>
      </c>
      <c r="B105" s="380"/>
      <c r="C105" s="380"/>
      <c r="D105" s="344"/>
      <c r="E105" s="380" t="s">
        <v>601</v>
      </c>
      <c r="F105" s="380"/>
      <c r="G105" s="380"/>
      <c r="H105" s="380"/>
    </row>
    <row r="106" spans="1:8" ht="12.75">
      <c r="A106" s="376" t="s">
        <v>602</v>
      </c>
      <c r="B106" s="376"/>
      <c r="C106" s="376"/>
      <c r="D106" s="344"/>
      <c r="E106" s="376" t="s">
        <v>603</v>
      </c>
      <c r="F106" s="376"/>
      <c r="G106" s="376"/>
      <c r="H106" s="376"/>
    </row>
    <row r="107" spans="1:8">
      <c r="A107" s="381"/>
      <c r="B107" s="381"/>
      <c r="C107" s="381"/>
      <c r="D107" s="382"/>
      <c r="E107" s="381"/>
      <c r="F107" s="381"/>
      <c r="G107" s="381"/>
      <c r="H107" s="381"/>
    </row>
    <row r="108" spans="1:8">
      <c r="A108" s="381"/>
      <c r="B108" s="381"/>
      <c r="C108" s="381"/>
      <c r="D108" s="382"/>
      <c r="E108" s="381"/>
      <c r="F108" s="381"/>
      <c r="G108" s="381"/>
      <c r="H108" s="381"/>
    </row>
    <row r="109" spans="1:8" ht="12.75">
      <c r="A109" s="380"/>
      <c r="B109" s="380"/>
      <c r="C109" s="380"/>
      <c r="D109" s="380"/>
      <c r="E109" s="380"/>
      <c r="F109" s="380"/>
      <c r="G109" s="380"/>
      <c r="H109" s="380"/>
    </row>
    <row r="110" spans="1:8" ht="12.75">
      <c r="A110" s="380"/>
      <c r="B110" s="380"/>
      <c r="C110" s="380"/>
      <c r="D110" s="380"/>
      <c r="E110" s="380"/>
      <c r="F110" s="380"/>
      <c r="G110" s="380"/>
      <c r="H110" s="380"/>
    </row>
    <row r="111" spans="1:8" ht="12.75">
      <c r="A111" s="380"/>
      <c r="B111" s="380"/>
      <c r="C111" s="380"/>
      <c r="D111" s="380"/>
      <c r="E111" s="380"/>
      <c r="F111" s="380"/>
      <c r="G111" s="380"/>
      <c r="H111" s="380"/>
    </row>
    <row r="112" spans="1:8" ht="12.75">
      <c r="A112" s="380" t="s">
        <v>604</v>
      </c>
      <c r="B112" s="380"/>
      <c r="C112" s="380"/>
      <c r="D112" s="380"/>
      <c r="E112" s="380"/>
      <c r="F112" s="380"/>
      <c r="G112" s="380"/>
      <c r="H112" s="380"/>
    </row>
    <row r="113" spans="1:8" ht="12.75">
      <c r="A113" s="381"/>
      <c r="B113" s="381"/>
      <c r="C113" s="381"/>
      <c r="D113" s="344"/>
      <c r="E113" s="381"/>
      <c r="F113" s="381"/>
      <c r="G113" s="381"/>
      <c r="H113" s="381"/>
    </row>
    <row r="114" spans="1:8" ht="12.75">
      <c r="A114" s="381"/>
      <c r="B114" s="381"/>
      <c r="C114" s="381"/>
      <c r="D114" s="347"/>
      <c r="E114" s="381"/>
      <c r="F114" s="381"/>
      <c r="G114" s="381"/>
      <c r="H114" s="381"/>
    </row>
    <row r="115" spans="1:8" ht="12.75">
      <c r="A115" s="381"/>
      <c r="B115" s="381"/>
      <c r="C115" s="381"/>
      <c r="D115" s="344"/>
      <c r="E115" s="381"/>
      <c r="F115" s="381"/>
      <c r="G115" s="381"/>
      <c r="H115" s="381"/>
    </row>
    <row r="116" spans="1:8" ht="25.9" customHeight="1">
      <c r="A116" s="377" t="s">
        <v>605</v>
      </c>
      <c r="B116" s="377"/>
      <c r="C116" s="377"/>
      <c r="D116" s="343"/>
      <c r="E116" s="377" t="s">
        <v>606</v>
      </c>
      <c r="F116" s="377"/>
      <c r="G116" s="377"/>
      <c r="H116" s="377"/>
    </row>
    <row r="117" spans="1:8" ht="12.75">
      <c r="A117" s="376" t="s">
        <v>607</v>
      </c>
      <c r="B117" s="376"/>
      <c r="C117" s="376"/>
      <c r="D117" s="344"/>
      <c r="E117" s="376" t="s">
        <v>608</v>
      </c>
      <c r="F117" s="376"/>
      <c r="G117" s="376"/>
      <c r="H117" s="376"/>
    </row>
    <row r="118" spans="1:8" ht="12.75">
      <c r="A118" s="376"/>
      <c r="B118" s="376"/>
      <c r="C118" s="376"/>
      <c r="D118" s="344"/>
      <c r="E118" s="381"/>
      <c r="F118" s="381"/>
      <c r="G118" s="381"/>
      <c r="H118" s="381"/>
    </row>
    <row r="119" spans="1:8" ht="12.75">
      <c r="A119" s="381"/>
      <c r="B119" s="381"/>
      <c r="C119" s="381"/>
      <c r="D119" s="344"/>
      <c r="E119" s="381"/>
      <c r="F119" s="381"/>
      <c r="G119" s="381"/>
      <c r="H119" s="381"/>
    </row>
    <row r="120" spans="1:8" ht="12.75">
      <c r="A120" s="381"/>
      <c r="B120" s="381"/>
      <c r="C120" s="381"/>
      <c r="D120" s="344"/>
      <c r="E120" s="381"/>
      <c r="F120" s="381"/>
      <c r="G120" s="381"/>
      <c r="H120" s="381"/>
    </row>
    <row r="121" spans="1:8" ht="25.9" customHeight="1">
      <c r="A121" s="377" t="s">
        <v>609</v>
      </c>
      <c r="B121" s="377"/>
      <c r="C121" s="377"/>
      <c r="D121" s="343"/>
      <c r="E121" s="377" t="s">
        <v>610</v>
      </c>
      <c r="F121" s="377"/>
      <c r="G121" s="377"/>
      <c r="H121" s="377"/>
    </row>
    <row r="122" spans="1:8" ht="12.75">
      <c r="A122" s="376" t="s">
        <v>611</v>
      </c>
      <c r="B122" s="376"/>
      <c r="C122" s="376"/>
      <c r="D122" s="344"/>
      <c r="E122" s="376" t="s">
        <v>612</v>
      </c>
      <c r="F122" s="376"/>
      <c r="G122" s="376"/>
      <c r="H122" s="376"/>
    </row>
    <row r="123" spans="1:8" ht="18.75">
      <c r="A123" s="381"/>
      <c r="B123" s="381"/>
      <c r="C123" s="381"/>
      <c r="D123" s="381"/>
      <c r="E123" s="381"/>
      <c r="F123" s="381"/>
      <c r="G123" s="381"/>
      <c r="H123" s="349"/>
    </row>
    <row r="124" spans="1:8" ht="18.75">
      <c r="A124" s="344"/>
      <c r="B124" s="344"/>
      <c r="C124" s="378"/>
      <c r="D124" s="378"/>
      <c r="E124" s="378"/>
      <c r="F124" s="378"/>
      <c r="G124" s="378"/>
      <c r="H124" s="378"/>
    </row>
    <row r="125" spans="1:8" ht="18.75">
      <c r="A125" s="382"/>
      <c r="B125" s="382"/>
      <c r="C125" s="378"/>
      <c r="D125" s="378"/>
      <c r="E125" s="378"/>
      <c r="F125" s="378"/>
      <c r="G125" s="378"/>
      <c r="H125" s="378"/>
    </row>
    <row r="126" spans="1:8" ht="18.75">
      <c r="A126" s="377"/>
      <c r="B126" s="377"/>
      <c r="C126" s="378"/>
      <c r="D126" s="378"/>
      <c r="E126" s="378"/>
      <c r="F126" s="378"/>
      <c r="G126" s="378"/>
      <c r="H126" s="378"/>
    </row>
    <row r="127" spans="1:8" ht="18.75">
      <c r="A127" s="376"/>
      <c r="B127" s="376"/>
      <c r="C127" s="378"/>
      <c r="D127" s="378"/>
      <c r="E127" s="378"/>
      <c r="F127" s="378"/>
      <c r="G127" s="378"/>
      <c r="H127" s="378"/>
    </row>
    <row r="128" spans="1:8" ht="18.75">
      <c r="A128" s="344"/>
      <c r="B128" s="344"/>
      <c r="C128" s="378"/>
      <c r="D128" s="378"/>
      <c r="E128" s="378"/>
      <c r="F128" s="378"/>
      <c r="G128" s="378"/>
      <c r="H128" s="378"/>
    </row>
    <row r="129" spans="1:8" ht="18.75">
      <c r="A129" s="344"/>
      <c r="B129" s="344"/>
      <c r="C129" s="378"/>
      <c r="D129" s="378"/>
      <c r="E129" s="378"/>
      <c r="F129" s="378"/>
      <c r="G129" s="378"/>
      <c r="H129" s="378"/>
    </row>
    <row r="130" spans="1:8" ht="12.75">
      <c r="A130" s="379"/>
      <c r="B130" s="379"/>
      <c r="C130" s="379"/>
      <c r="D130" s="379"/>
      <c r="E130" s="379"/>
      <c r="F130" s="379"/>
      <c r="G130" s="379"/>
      <c r="H130" s="379"/>
    </row>
    <row r="131" spans="1:8" ht="12.75">
      <c r="A131" s="379"/>
      <c r="B131" s="379"/>
      <c r="C131" s="379"/>
      <c r="D131" s="379"/>
      <c r="E131" s="379"/>
      <c r="F131" s="379"/>
      <c r="G131" s="379"/>
      <c r="H131" s="379"/>
    </row>
    <row r="132" spans="1:8" ht="12.75">
      <c r="A132" s="380" t="s">
        <v>613</v>
      </c>
      <c r="B132" s="380"/>
      <c r="C132" s="380"/>
      <c r="D132" s="380"/>
      <c r="E132" s="380"/>
      <c r="F132" s="380"/>
      <c r="G132" s="380"/>
      <c r="H132" s="380"/>
    </row>
    <row r="133" spans="1:8" ht="12.75">
      <c r="A133" s="380"/>
      <c r="B133" s="380"/>
      <c r="C133" s="380"/>
      <c r="D133" s="380"/>
      <c r="E133" s="380"/>
      <c r="F133" s="380"/>
      <c r="G133" s="380"/>
      <c r="H133" s="380"/>
    </row>
    <row r="134" spans="1:8" ht="12.75">
      <c r="A134" s="380"/>
      <c r="B134" s="380"/>
      <c r="C134" s="380"/>
      <c r="D134" s="380"/>
      <c r="E134" s="380"/>
      <c r="F134" s="380"/>
      <c r="G134" s="380"/>
      <c r="H134" s="380"/>
    </row>
    <row r="135" spans="1:8" ht="12.75">
      <c r="A135" s="376" t="s">
        <v>614</v>
      </c>
      <c r="B135" s="376"/>
      <c r="C135" s="376"/>
      <c r="D135" s="376"/>
      <c r="E135" s="376"/>
      <c r="F135" s="376"/>
      <c r="G135" s="376"/>
      <c r="H135" s="376"/>
    </row>
    <row r="136" spans="1:8" ht="12.75">
      <c r="A136" s="350"/>
      <c r="B136" s="350"/>
      <c r="C136" s="350"/>
      <c r="D136" s="350"/>
      <c r="E136" s="350"/>
      <c r="F136" s="350"/>
      <c r="G136" s="350"/>
      <c r="H136" s="350"/>
    </row>
    <row r="137" spans="1:8" ht="15.75">
      <c r="A137" s="338"/>
    </row>
  </sheetData>
  <mergeCells count="55">
    <mergeCell ref="A105:C105"/>
    <mergeCell ref="E105:H105"/>
    <mergeCell ref="A106:C106"/>
    <mergeCell ref="E106:H106"/>
    <mergeCell ref="A107:C108"/>
    <mergeCell ref="D107:D108"/>
    <mergeCell ref="E107:F108"/>
    <mergeCell ref="G107:H108"/>
    <mergeCell ref="A116:C116"/>
    <mergeCell ref="E116:H116"/>
    <mergeCell ref="A109:H109"/>
    <mergeCell ref="A110:H110"/>
    <mergeCell ref="A111:H111"/>
    <mergeCell ref="A112:H112"/>
    <mergeCell ref="A113:C113"/>
    <mergeCell ref="E113:F113"/>
    <mergeCell ref="G113:H113"/>
    <mergeCell ref="A114:C114"/>
    <mergeCell ref="E114:F114"/>
    <mergeCell ref="G114:H114"/>
    <mergeCell ref="A115:C115"/>
    <mergeCell ref="E115:H115"/>
    <mergeCell ref="A122:C122"/>
    <mergeCell ref="E122:H122"/>
    <mergeCell ref="A117:C117"/>
    <mergeCell ref="E117:H117"/>
    <mergeCell ref="A118:C118"/>
    <mergeCell ref="E118:F118"/>
    <mergeCell ref="G118:H118"/>
    <mergeCell ref="A119:C119"/>
    <mergeCell ref="E119:F119"/>
    <mergeCell ref="G119:H119"/>
    <mergeCell ref="A120:C120"/>
    <mergeCell ref="E120:F120"/>
    <mergeCell ref="G120:H120"/>
    <mergeCell ref="A121:C121"/>
    <mergeCell ref="E121:H121"/>
    <mergeCell ref="A123:C123"/>
    <mergeCell ref="D123:E123"/>
    <mergeCell ref="F123:G123"/>
    <mergeCell ref="C124:H124"/>
    <mergeCell ref="A125:B125"/>
    <mergeCell ref="C125:H125"/>
    <mergeCell ref="A135:H135"/>
    <mergeCell ref="A126:B126"/>
    <mergeCell ref="C126:H126"/>
    <mergeCell ref="A127:B127"/>
    <mergeCell ref="C127:H127"/>
    <mergeCell ref="C128:H128"/>
    <mergeCell ref="C129:H129"/>
    <mergeCell ref="A130:H130"/>
    <mergeCell ref="A131:H131"/>
    <mergeCell ref="A132:H132"/>
    <mergeCell ref="A133:H133"/>
    <mergeCell ref="A134:H134"/>
  </mergeCells>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45"/>
  <sheetViews>
    <sheetView workbookViewId="0">
      <selection activeCell="G17" sqref="G17"/>
    </sheetView>
  </sheetViews>
  <sheetFormatPr baseColWidth="10" defaultRowHeight="10.5"/>
  <cols>
    <col min="1" max="1" width="95.5" customWidth="1"/>
  </cols>
  <sheetData>
    <row r="1" spans="1:4" ht="15">
      <c r="A1" s="337"/>
    </row>
    <row r="2" spans="1:4" ht="46.5">
      <c r="A2" s="337" t="s">
        <v>599</v>
      </c>
    </row>
    <row r="3" spans="1:4" ht="15.75">
      <c r="A3" s="338"/>
    </row>
    <row r="4" spans="1:4" ht="15.75">
      <c r="A4" s="338"/>
    </row>
    <row r="5" spans="1:4" ht="15.75">
      <c r="A5" s="338"/>
    </row>
    <row r="6" spans="1:4" ht="12.75">
      <c r="A6" s="342" t="s">
        <v>600</v>
      </c>
      <c r="B6" s="344"/>
      <c r="C6" s="380" t="s">
        <v>601</v>
      </c>
      <c r="D6" s="380"/>
    </row>
    <row r="7" spans="1:4" ht="12.75">
      <c r="A7" s="345" t="s">
        <v>602</v>
      </c>
      <c r="B7" s="344"/>
      <c r="C7" s="376" t="s">
        <v>603</v>
      </c>
      <c r="D7" s="376"/>
    </row>
    <row r="8" spans="1:4">
      <c r="A8" s="381"/>
      <c r="B8" s="382"/>
      <c r="C8" s="381"/>
      <c r="D8" s="381"/>
    </row>
    <row r="9" spans="1:4">
      <c r="A9" s="381"/>
      <c r="B9" s="382"/>
      <c r="C9" s="381"/>
      <c r="D9" s="381"/>
    </row>
    <row r="10" spans="1:4" ht="12.75">
      <c r="A10" s="380"/>
      <c r="B10" s="380"/>
      <c r="C10" s="380"/>
      <c r="D10" s="380"/>
    </row>
    <row r="11" spans="1:4" ht="12.75">
      <c r="A11" s="380"/>
      <c r="B11" s="380"/>
      <c r="C11" s="380"/>
      <c r="D11" s="380"/>
    </row>
    <row r="12" spans="1:4" ht="12.75">
      <c r="A12" s="380"/>
      <c r="B12" s="380"/>
      <c r="C12" s="380"/>
      <c r="D12" s="380"/>
    </row>
    <row r="13" spans="1:4" ht="12.75">
      <c r="A13" s="380" t="s">
        <v>604</v>
      </c>
      <c r="B13" s="380"/>
      <c r="C13" s="380"/>
      <c r="D13" s="380"/>
    </row>
    <row r="14" spans="1:4" ht="12.75">
      <c r="A14" s="344"/>
      <c r="B14" s="344"/>
      <c r="C14" s="344"/>
      <c r="D14" s="344"/>
    </row>
    <row r="15" spans="1:4" ht="12.75">
      <c r="A15" s="344"/>
      <c r="B15" s="347"/>
      <c r="C15" s="344"/>
      <c r="D15" s="344"/>
    </row>
    <row r="16" spans="1:4" ht="12.75">
      <c r="A16" s="344"/>
      <c r="B16" s="344"/>
      <c r="C16" s="381"/>
      <c r="D16" s="381"/>
    </row>
    <row r="17" spans="1:4" ht="39" customHeight="1">
      <c r="A17" s="348" t="s">
        <v>605</v>
      </c>
      <c r="B17" s="343"/>
      <c r="C17" s="377" t="s">
        <v>606</v>
      </c>
      <c r="D17" s="377"/>
    </row>
    <row r="18" spans="1:4" ht="12.75">
      <c r="A18" s="345" t="s">
        <v>607</v>
      </c>
      <c r="B18" s="344"/>
      <c r="C18" s="376" t="s">
        <v>608</v>
      </c>
      <c r="D18" s="376"/>
    </row>
    <row r="19" spans="1:4" ht="12.75">
      <c r="A19" s="345"/>
      <c r="B19" s="344"/>
      <c r="C19" s="344"/>
      <c r="D19" s="344"/>
    </row>
    <row r="20" spans="1:4" ht="12.75">
      <c r="A20" s="344"/>
      <c r="B20" s="344"/>
      <c r="C20" s="344"/>
      <c r="D20" s="344"/>
    </row>
    <row r="21" spans="1:4">
      <c r="A21" s="381"/>
      <c r="B21" s="382"/>
      <c r="C21" s="381"/>
      <c r="D21" s="381"/>
    </row>
    <row r="22" spans="1:4">
      <c r="A22" s="381"/>
      <c r="B22" s="382"/>
      <c r="C22" s="381"/>
      <c r="D22" s="381"/>
    </row>
    <row r="23" spans="1:4">
      <c r="A23" s="381"/>
      <c r="B23" s="382"/>
      <c r="C23" s="381"/>
      <c r="D23" s="381"/>
    </row>
    <row r="24" spans="1:4">
      <c r="A24" s="381"/>
      <c r="B24" s="382"/>
      <c r="C24" s="381"/>
      <c r="D24" s="381"/>
    </row>
    <row r="25" spans="1:4">
      <c r="A25" s="381"/>
      <c r="B25" s="382"/>
      <c r="C25" s="381"/>
      <c r="D25" s="381"/>
    </row>
    <row r="26" spans="1:4">
      <c r="A26" s="381"/>
      <c r="B26" s="382"/>
      <c r="C26" s="381"/>
      <c r="D26" s="381"/>
    </row>
    <row r="27" spans="1:4">
      <c r="A27" s="381"/>
      <c r="B27" s="382"/>
      <c r="C27" s="381"/>
      <c r="D27" s="381"/>
    </row>
    <row r="28" spans="1:4">
      <c r="A28" s="381"/>
      <c r="B28" s="382"/>
      <c r="C28" s="381"/>
      <c r="D28" s="381"/>
    </row>
    <row r="29" spans="1:4">
      <c r="A29" s="381"/>
      <c r="B29" s="382"/>
      <c r="C29" s="381"/>
      <c r="D29" s="381"/>
    </row>
    <row r="30" spans="1:4" ht="39" customHeight="1">
      <c r="A30" s="348" t="s">
        <v>609</v>
      </c>
      <c r="B30" s="343"/>
      <c r="C30" s="377" t="s">
        <v>610</v>
      </c>
      <c r="D30" s="377"/>
    </row>
    <row r="31" spans="1:4" ht="12.75">
      <c r="A31" s="345" t="s">
        <v>611</v>
      </c>
      <c r="B31" s="344"/>
      <c r="C31" s="376" t="s">
        <v>612</v>
      </c>
      <c r="D31" s="376"/>
    </row>
    <row r="32" spans="1:4" ht="12.75">
      <c r="A32" s="344"/>
      <c r="B32" s="344"/>
      <c r="C32" s="344"/>
      <c r="D32" s="344"/>
    </row>
    <row r="33" spans="1:4" ht="12.75">
      <c r="A33" s="344"/>
      <c r="B33" s="344"/>
      <c r="C33" s="344"/>
      <c r="D33" s="344"/>
    </row>
    <row r="34" spans="1:4" ht="12.75">
      <c r="A34" s="346"/>
      <c r="B34" s="346"/>
      <c r="C34" s="382"/>
      <c r="D34" s="382"/>
    </row>
    <row r="35" spans="1:4" ht="12.75">
      <c r="A35" s="348"/>
      <c r="B35" s="351"/>
      <c r="C35" s="377"/>
      <c r="D35" s="377"/>
    </row>
    <row r="36" spans="1:4" ht="12.75">
      <c r="A36" s="345"/>
      <c r="B36" s="345"/>
      <c r="C36" s="376"/>
      <c r="D36" s="376"/>
    </row>
    <row r="37" spans="1:4" ht="12.75">
      <c r="A37" s="344"/>
      <c r="B37" s="344"/>
      <c r="C37" s="344"/>
      <c r="D37" s="344"/>
    </row>
    <row r="38" spans="1:4" ht="12.75">
      <c r="A38" s="344"/>
      <c r="B38" s="347"/>
      <c r="C38" s="344"/>
      <c r="D38" s="344"/>
    </row>
    <row r="39" spans="1:4" ht="12.75">
      <c r="A39" s="379"/>
      <c r="B39" s="379"/>
      <c r="C39" s="379"/>
      <c r="D39" s="379"/>
    </row>
    <row r="40" spans="1:4" ht="12.75">
      <c r="A40" s="352"/>
    </row>
    <row r="41" spans="1:4" ht="12.75">
      <c r="A41" s="379"/>
      <c r="B41" s="379"/>
      <c r="C41" s="379"/>
      <c r="D41" s="379"/>
    </row>
    <row r="42" spans="1:4" ht="12.75">
      <c r="A42" s="380" t="s">
        <v>613</v>
      </c>
      <c r="B42" s="380"/>
      <c r="C42" s="380"/>
      <c r="D42" s="380"/>
    </row>
    <row r="43" spans="1:4" ht="12.75">
      <c r="A43" s="380"/>
      <c r="B43" s="380"/>
      <c r="C43" s="380"/>
      <c r="D43" s="380"/>
    </row>
    <row r="44" spans="1:4" ht="12.75">
      <c r="A44" s="380"/>
      <c r="B44" s="380"/>
      <c r="C44" s="380"/>
      <c r="D44" s="380"/>
    </row>
    <row r="45" spans="1:4" ht="12.75">
      <c r="A45" s="376" t="s">
        <v>614</v>
      </c>
      <c r="B45" s="376"/>
      <c r="C45" s="376"/>
      <c r="D45" s="376"/>
    </row>
  </sheetData>
  <mergeCells count="28">
    <mergeCell ref="C6:D6"/>
    <mergeCell ref="C7:D7"/>
    <mergeCell ref="A8:A9"/>
    <mergeCell ref="B8:B9"/>
    <mergeCell ref="C8:C9"/>
    <mergeCell ref="D8:D9"/>
    <mergeCell ref="C30:D30"/>
    <mergeCell ref="A10:D10"/>
    <mergeCell ref="A11:D11"/>
    <mergeCell ref="A12:D12"/>
    <mergeCell ref="A13:D13"/>
    <mergeCell ref="C16:D16"/>
    <mergeCell ref="C17:D17"/>
    <mergeCell ref="C18:D18"/>
    <mergeCell ref="A21:A29"/>
    <mergeCell ref="B21:B29"/>
    <mergeCell ref="C21:C29"/>
    <mergeCell ref="D21:D29"/>
    <mergeCell ref="A42:D42"/>
    <mergeCell ref="A43:D43"/>
    <mergeCell ref="A44:D44"/>
    <mergeCell ref="A45:D45"/>
    <mergeCell ref="C31:D31"/>
    <mergeCell ref="C34:D34"/>
    <mergeCell ref="C35:D35"/>
    <mergeCell ref="C36:D36"/>
    <mergeCell ref="A39:D39"/>
    <mergeCell ref="A41:D4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208"/>
  <sheetViews>
    <sheetView view="pageBreakPreview" zoomScale="80" zoomScaleNormal="100" zoomScaleSheetLayoutView="80" workbookViewId="0">
      <selection activeCell="B218" sqref="B218"/>
    </sheetView>
  </sheetViews>
  <sheetFormatPr baseColWidth="10" defaultColWidth="9.33203125" defaultRowHeight="18"/>
  <cols>
    <col min="1" max="1" width="40" style="6" customWidth="1"/>
    <col min="2" max="2" width="61.6640625" style="5" customWidth="1"/>
    <col min="3" max="3" width="70.1640625" style="5" customWidth="1"/>
    <col min="4" max="4" width="31.1640625" style="33" customWidth="1"/>
    <col min="5" max="5" width="27.33203125" style="37" customWidth="1"/>
    <col min="6" max="6" width="14.1640625" bestFit="1" customWidth="1"/>
  </cols>
  <sheetData>
    <row r="1" spans="1:11" ht="17.25" customHeight="1">
      <c r="A1" s="384" t="s">
        <v>355</v>
      </c>
      <c r="B1" s="384"/>
      <c r="C1" s="384"/>
      <c r="D1" s="31"/>
      <c r="E1" s="35"/>
      <c r="F1" s="2"/>
    </row>
    <row r="2" spans="1:11" ht="15.75" customHeight="1">
      <c r="A2" s="385" t="s">
        <v>353</v>
      </c>
      <c r="B2" s="385"/>
      <c r="C2" s="385"/>
      <c r="D2" s="32"/>
      <c r="E2" s="36"/>
      <c r="F2" s="3"/>
    </row>
    <row r="3" spans="1:11" ht="21" customHeight="1">
      <c r="A3" s="385" t="s">
        <v>359</v>
      </c>
      <c r="B3" s="385"/>
      <c r="C3" s="385"/>
      <c r="D3" s="32"/>
      <c r="E3" s="36"/>
      <c r="F3" s="3"/>
    </row>
    <row r="4" spans="1:11" ht="15.75" customHeight="1">
      <c r="A4" s="385" t="s">
        <v>354</v>
      </c>
      <c r="B4" s="385"/>
      <c r="C4" s="385"/>
      <c r="D4" s="32"/>
      <c r="E4" s="36"/>
      <c r="F4" s="3"/>
    </row>
    <row r="7" spans="1:11" ht="21.75" customHeight="1"/>
    <row r="9" spans="1:11" s="1" customFormat="1" ht="29.25" customHeight="1">
      <c r="A9" s="383" t="s">
        <v>352</v>
      </c>
      <c r="B9" s="383"/>
      <c r="C9" s="23" t="s">
        <v>0</v>
      </c>
      <c r="D9" s="44">
        <v>2020</v>
      </c>
      <c r="E9" s="43">
        <v>2021</v>
      </c>
    </row>
    <row r="10" spans="1:11" ht="25.5" customHeight="1" thickBot="1">
      <c r="A10" s="9" t="s">
        <v>1</v>
      </c>
      <c r="B10" s="10" t="s">
        <v>2</v>
      </c>
      <c r="C10" s="11">
        <f>+C11+C14+C20+C23+C28</f>
        <v>21558592.969999999</v>
      </c>
      <c r="D10" s="33">
        <v>20389359.699999999</v>
      </c>
      <c r="E10" s="38">
        <f>+D10*1.03</f>
        <v>21001040.491</v>
      </c>
      <c r="F10" s="42">
        <f>+D10-E10</f>
        <v>-611680.79100000113</v>
      </c>
    </row>
    <row r="11" spans="1:11" ht="25.5" customHeight="1" thickBot="1">
      <c r="A11" s="12" t="s">
        <v>3</v>
      </c>
      <c r="B11" s="13" t="s">
        <v>4</v>
      </c>
      <c r="C11" s="14">
        <f>+C12</f>
        <v>18674687.52</v>
      </c>
      <c r="F11" s="42">
        <f t="shared" ref="F11:F22" si="0">+D11-E11</f>
        <v>0</v>
      </c>
      <c r="K11" s="7"/>
    </row>
    <row r="12" spans="1:11" ht="25.5" customHeight="1">
      <c r="A12" s="15" t="s">
        <v>5</v>
      </c>
      <c r="B12" s="16" t="s">
        <v>6</v>
      </c>
      <c r="C12" s="8">
        <f>+C13</f>
        <v>18674687.52</v>
      </c>
      <c r="F12" s="42">
        <f t="shared" si="0"/>
        <v>0</v>
      </c>
    </row>
    <row r="13" spans="1:11" ht="25.5" customHeight="1">
      <c r="A13" s="15" t="s">
        <v>7</v>
      </c>
      <c r="B13" s="16" t="s">
        <v>8</v>
      </c>
      <c r="C13" s="29">
        <f>11972560.8+6702126.72</f>
        <v>18674687.52</v>
      </c>
      <c r="D13" s="33">
        <v>17097831.599999998</v>
      </c>
      <c r="E13" s="38">
        <f>+D13*1.03</f>
        <v>17610766.547999997</v>
      </c>
      <c r="F13" s="42">
        <f t="shared" si="0"/>
        <v>-512934.94799999893</v>
      </c>
      <c r="G13" t="s">
        <v>360</v>
      </c>
    </row>
    <row r="14" spans="1:11" ht="25.5" customHeight="1">
      <c r="A14" s="12" t="s">
        <v>9</v>
      </c>
      <c r="B14" s="13" t="s">
        <v>10</v>
      </c>
      <c r="C14" s="30">
        <f>+C15+C18</f>
        <v>2483905.4500000002</v>
      </c>
      <c r="F14" s="42">
        <f t="shared" si="0"/>
        <v>0</v>
      </c>
    </row>
    <row r="15" spans="1:11" ht="25.5" customHeight="1">
      <c r="A15" s="15" t="s">
        <v>11</v>
      </c>
      <c r="B15" s="16" t="s">
        <v>12</v>
      </c>
      <c r="C15" s="29">
        <f>+C16+C17</f>
        <v>1894662.25</v>
      </c>
      <c r="F15" s="42">
        <f t="shared" si="0"/>
        <v>0</v>
      </c>
    </row>
    <row r="16" spans="1:11" ht="25.5" customHeight="1">
      <c r="A16" s="15" t="s">
        <v>13</v>
      </c>
      <c r="B16" s="16" t="s">
        <v>14</v>
      </c>
      <c r="C16" s="29">
        <v>26901.37</v>
      </c>
      <c r="D16" s="33">
        <v>26901.37</v>
      </c>
      <c r="E16" s="38">
        <f>+D16*1.03</f>
        <v>27708.411100000001</v>
      </c>
      <c r="F16" s="42">
        <f t="shared" si="0"/>
        <v>-807.04110000000219</v>
      </c>
    </row>
    <row r="17" spans="1:6" ht="25.5" customHeight="1">
      <c r="A17" s="15" t="s">
        <v>15</v>
      </c>
      <c r="B17" s="16" t="s">
        <v>16</v>
      </c>
      <c r="C17" s="29">
        <f>1029995.04+837765.84</f>
        <v>1867760.88</v>
      </c>
      <c r="D17" s="33">
        <v>1696793.22</v>
      </c>
      <c r="E17" s="38">
        <f>+D17*1.03</f>
        <v>1747697.0166</v>
      </c>
      <c r="F17" s="42">
        <f t="shared" si="0"/>
        <v>-50903.796600000001</v>
      </c>
    </row>
    <row r="18" spans="1:6" ht="25.5" customHeight="1">
      <c r="A18" s="15" t="s">
        <v>17</v>
      </c>
      <c r="B18" s="16" t="s">
        <v>18</v>
      </c>
      <c r="C18" s="8">
        <f>+C19</f>
        <v>589243.19999999995</v>
      </c>
      <c r="F18" s="42">
        <f t="shared" si="0"/>
        <v>0</v>
      </c>
    </row>
    <row r="19" spans="1:6" ht="25.5" customHeight="1">
      <c r="A19" s="15" t="s">
        <v>19</v>
      </c>
      <c r="B19" s="16" t="s">
        <v>20</v>
      </c>
      <c r="C19" s="8">
        <v>589243.19999999995</v>
      </c>
      <c r="F19" s="42">
        <f t="shared" si="0"/>
        <v>0</v>
      </c>
    </row>
    <row r="20" spans="1:6" ht="25.5" customHeight="1">
      <c r="A20" s="12" t="s">
        <v>21</v>
      </c>
      <c r="B20" s="13" t="s">
        <v>22</v>
      </c>
      <c r="C20" s="14">
        <f>+C21</f>
        <v>0</v>
      </c>
      <c r="F20" s="42">
        <f t="shared" si="0"/>
        <v>0</v>
      </c>
    </row>
    <row r="21" spans="1:6" ht="25.5" customHeight="1">
      <c r="A21" s="15" t="s">
        <v>23</v>
      </c>
      <c r="B21" s="16" t="s">
        <v>24</v>
      </c>
      <c r="C21" s="8">
        <f>+C22</f>
        <v>0</v>
      </c>
      <c r="F21" s="42">
        <f t="shared" si="0"/>
        <v>0</v>
      </c>
    </row>
    <row r="22" spans="1:6" ht="25.5" customHeight="1">
      <c r="A22" s="15" t="s">
        <v>25</v>
      </c>
      <c r="B22" s="16" t="s">
        <v>26</v>
      </c>
      <c r="C22" s="8">
        <v>0</v>
      </c>
      <c r="D22" s="33">
        <v>147000</v>
      </c>
      <c r="E22" s="38">
        <f>+D22*1.03</f>
        <v>151410</v>
      </c>
      <c r="F22" s="42">
        <f t="shared" si="0"/>
        <v>-4410</v>
      </c>
    </row>
    <row r="23" spans="1:6" ht="25.5" customHeight="1">
      <c r="A23" s="12" t="s">
        <v>27</v>
      </c>
      <c r="B23" s="13" t="s">
        <v>28</v>
      </c>
      <c r="C23" s="14">
        <f>+C24+C26</f>
        <v>400000</v>
      </c>
    </row>
    <row r="24" spans="1:6" ht="25.5" customHeight="1">
      <c r="A24" s="15" t="s">
        <v>29</v>
      </c>
      <c r="B24" s="16" t="s">
        <v>30</v>
      </c>
      <c r="C24" s="8">
        <f>+C25</f>
        <v>345000</v>
      </c>
    </row>
    <row r="25" spans="1:6" ht="25.5" customHeight="1">
      <c r="A25" s="15" t="s">
        <v>31</v>
      </c>
      <c r="B25" s="16" t="s">
        <v>32</v>
      </c>
      <c r="C25" s="8">
        <v>345000</v>
      </c>
    </row>
    <row r="26" spans="1:6" ht="25.5" customHeight="1">
      <c r="A26" s="15">
        <v>15900</v>
      </c>
      <c r="B26" s="40" t="s">
        <v>28</v>
      </c>
      <c r="C26" s="8">
        <f>+C27</f>
        <v>55000</v>
      </c>
    </row>
    <row r="27" spans="1:6" ht="25.5" customHeight="1">
      <c r="A27" s="15">
        <v>15901</v>
      </c>
      <c r="B27" s="40" t="s">
        <v>28</v>
      </c>
      <c r="C27" s="8">
        <v>55000</v>
      </c>
    </row>
    <row r="28" spans="1:6" ht="25.5" customHeight="1">
      <c r="A28" s="26">
        <v>16000</v>
      </c>
      <c r="B28" s="24" t="s">
        <v>356</v>
      </c>
      <c r="C28" s="28">
        <f>+C29</f>
        <v>0</v>
      </c>
    </row>
    <row r="29" spans="1:6" ht="25.5" customHeight="1">
      <c r="A29" s="27">
        <v>16100</v>
      </c>
      <c r="B29" s="25" t="s">
        <v>357</v>
      </c>
      <c r="C29" s="8">
        <f>+C30</f>
        <v>0</v>
      </c>
    </row>
    <row r="30" spans="1:6" ht="25.5" customHeight="1">
      <c r="A30" s="27">
        <v>16101</v>
      </c>
      <c r="B30" s="25" t="s">
        <v>358</v>
      </c>
      <c r="C30" s="8">
        <v>0</v>
      </c>
      <c r="D30" s="33">
        <v>549523.35</v>
      </c>
      <c r="E30" s="38">
        <f>+D30*1.03</f>
        <v>566009.05050000001</v>
      </c>
      <c r="F30" s="42">
        <f t="shared" ref="F30" si="1">+D30-E30</f>
        <v>-16485.700500000035</v>
      </c>
    </row>
    <row r="31" spans="1:6" ht="25.5" customHeight="1">
      <c r="A31" s="9" t="s">
        <v>33</v>
      </c>
      <c r="B31" s="10" t="s">
        <v>34</v>
      </c>
      <c r="C31" s="11">
        <f>+C32+C50+C55+C70+C75+C78+C85</f>
        <v>4308754.38</v>
      </c>
    </row>
    <row r="32" spans="1:6" ht="25.5" customHeight="1">
      <c r="A32" s="12" t="s">
        <v>35</v>
      </c>
      <c r="B32" s="13" t="s">
        <v>36</v>
      </c>
      <c r="C32" s="14">
        <f>+C33+C37+C39+C41+C43+C45+C47</f>
        <v>1525106.22</v>
      </c>
    </row>
    <row r="33" spans="1:3" ht="25.5" customHeight="1">
      <c r="A33" s="17" t="s">
        <v>37</v>
      </c>
      <c r="B33" s="18" t="s">
        <v>38</v>
      </c>
      <c r="C33" s="19">
        <f>SUM(C34:C36)</f>
        <v>1009968.02</v>
      </c>
    </row>
    <row r="34" spans="1:3" ht="25.5" customHeight="1">
      <c r="A34" s="15" t="s">
        <v>39</v>
      </c>
      <c r="B34" s="16" t="s">
        <v>40</v>
      </c>
      <c r="C34" s="8">
        <v>27500</v>
      </c>
    </row>
    <row r="35" spans="1:3" ht="25.5" customHeight="1">
      <c r="A35" s="15" t="s">
        <v>41</v>
      </c>
      <c r="B35" s="16" t="s">
        <v>42</v>
      </c>
      <c r="C35" s="8">
        <f>714468.02+268000</f>
        <v>982468.02</v>
      </c>
    </row>
    <row r="36" spans="1:3" ht="25.5" customHeight="1">
      <c r="A36" s="15" t="s">
        <v>43</v>
      </c>
      <c r="B36" s="16" t="s">
        <v>44</v>
      </c>
      <c r="C36" s="8">
        <v>0</v>
      </c>
    </row>
    <row r="37" spans="1:3" ht="25.5" customHeight="1">
      <c r="A37" s="17" t="s">
        <v>45</v>
      </c>
      <c r="B37" s="18" t="s">
        <v>46</v>
      </c>
      <c r="C37" s="19">
        <f>SUM(C38)</f>
        <v>178038.2</v>
      </c>
    </row>
    <row r="38" spans="1:3" ht="25.5" customHeight="1">
      <c r="A38" s="15" t="s">
        <v>47</v>
      </c>
      <c r="B38" s="16" t="s">
        <v>48</v>
      </c>
      <c r="C38" s="8">
        <f>25038.2+153000</f>
        <v>178038.2</v>
      </c>
    </row>
    <row r="39" spans="1:3" ht="25.5" customHeight="1">
      <c r="A39" s="17" t="s">
        <v>49</v>
      </c>
      <c r="B39" s="18" t="s">
        <v>50</v>
      </c>
      <c r="C39" s="19">
        <f>+C40</f>
        <v>0</v>
      </c>
    </row>
    <row r="40" spans="1:3" ht="25.5" customHeight="1">
      <c r="A40" s="15" t="s">
        <v>51</v>
      </c>
      <c r="B40" s="16" t="s">
        <v>52</v>
      </c>
      <c r="C40" s="8">
        <v>0</v>
      </c>
    </row>
    <row r="41" spans="1:3" ht="25.5" customHeight="1">
      <c r="A41" s="17" t="s">
        <v>53</v>
      </c>
      <c r="B41" s="18" t="s">
        <v>54</v>
      </c>
      <c r="C41" s="19">
        <f>+C42</f>
        <v>95000</v>
      </c>
    </row>
    <row r="42" spans="1:3" ht="25.5" customHeight="1">
      <c r="A42" s="15" t="s">
        <v>55</v>
      </c>
      <c r="B42" s="16" t="s">
        <v>56</v>
      </c>
      <c r="C42" s="8">
        <v>95000</v>
      </c>
    </row>
    <row r="43" spans="1:3" ht="25.5" customHeight="1">
      <c r="A43" s="17" t="s">
        <v>57</v>
      </c>
      <c r="B43" s="18" t="s">
        <v>58</v>
      </c>
      <c r="C43" s="19">
        <f>+C44</f>
        <v>8600</v>
      </c>
    </row>
    <row r="44" spans="1:3" ht="25.5" customHeight="1">
      <c r="A44" s="15" t="s">
        <v>59</v>
      </c>
      <c r="B44" s="16" t="s">
        <v>60</v>
      </c>
      <c r="C44" s="8">
        <v>8600</v>
      </c>
    </row>
    <row r="45" spans="1:3" ht="25.5" customHeight="1">
      <c r="A45" s="17" t="s">
        <v>61</v>
      </c>
      <c r="B45" s="18" t="s">
        <v>62</v>
      </c>
      <c r="C45" s="19">
        <f>+C46</f>
        <v>233500</v>
      </c>
    </row>
    <row r="46" spans="1:3" ht="25.5" customHeight="1">
      <c r="A46" s="15" t="s">
        <v>63</v>
      </c>
      <c r="B46" s="16" t="s">
        <v>64</v>
      </c>
      <c r="C46" s="8">
        <f>165000+68500</f>
        <v>233500</v>
      </c>
    </row>
    <row r="47" spans="1:3" ht="25.5" customHeight="1">
      <c r="A47" s="17" t="s">
        <v>65</v>
      </c>
      <c r="B47" s="18" t="s">
        <v>66</v>
      </c>
      <c r="C47" s="19">
        <f>+C48+C49</f>
        <v>0</v>
      </c>
    </row>
    <row r="48" spans="1:3" ht="25.5" customHeight="1">
      <c r="A48" s="15" t="s">
        <v>67</v>
      </c>
      <c r="B48" s="16" t="s">
        <v>68</v>
      </c>
      <c r="C48" s="8">
        <v>0</v>
      </c>
    </row>
    <row r="49" spans="1:3" ht="25.5" customHeight="1">
      <c r="A49" s="15" t="s">
        <v>69</v>
      </c>
      <c r="B49" s="16" t="s">
        <v>70</v>
      </c>
      <c r="C49" s="8">
        <v>0</v>
      </c>
    </row>
    <row r="50" spans="1:3" ht="25.5" customHeight="1">
      <c r="A50" s="12" t="s">
        <v>71</v>
      </c>
      <c r="B50" s="13" t="s">
        <v>72</v>
      </c>
      <c r="C50" s="14">
        <f>+C51+C53</f>
        <v>8500</v>
      </c>
    </row>
    <row r="51" spans="1:3" ht="25.5" customHeight="1">
      <c r="A51" s="17" t="s">
        <v>73</v>
      </c>
      <c r="B51" s="18" t="s">
        <v>74</v>
      </c>
      <c r="C51" s="19">
        <f>+C52</f>
        <v>8500</v>
      </c>
    </row>
    <row r="52" spans="1:3" ht="25.5" customHeight="1">
      <c r="A52" s="15" t="s">
        <v>75</v>
      </c>
      <c r="B52" s="16" t="s">
        <v>76</v>
      </c>
      <c r="C52" s="8">
        <f>1500+7000</f>
        <v>8500</v>
      </c>
    </row>
    <row r="53" spans="1:3" ht="25.5" customHeight="1">
      <c r="A53" s="17" t="s">
        <v>77</v>
      </c>
      <c r="B53" s="18" t="s">
        <v>78</v>
      </c>
      <c r="C53" s="19">
        <f>+C54</f>
        <v>0</v>
      </c>
    </row>
    <row r="54" spans="1:3" ht="25.5" customHeight="1">
      <c r="A54" s="15" t="s">
        <v>79</v>
      </c>
      <c r="B54" s="16" t="s">
        <v>80</v>
      </c>
      <c r="C54" s="8">
        <v>0</v>
      </c>
    </row>
    <row r="55" spans="1:3" ht="25.5" customHeight="1">
      <c r="A55" s="12" t="s">
        <v>81</v>
      </c>
      <c r="B55" s="13" t="s">
        <v>82</v>
      </c>
      <c r="C55" s="14">
        <f>+C56+C58+C60+C63+C65+C68</f>
        <v>411000</v>
      </c>
    </row>
    <row r="56" spans="1:3" ht="25.5" customHeight="1">
      <c r="A56" s="17" t="s">
        <v>83</v>
      </c>
      <c r="B56" s="18" t="s">
        <v>84</v>
      </c>
      <c r="C56" s="19">
        <f>+C57</f>
        <v>16000</v>
      </c>
    </row>
    <row r="57" spans="1:3" ht="25.5" customHeight="1">
      <c r="A57" s="15" t="s">
        <v>85</v>
      </c>
      <c r="B57" s="16" t="s">
        <v>86</v>
      </c>
      <c r="C57" s="8">
        <v>16000</v>
      </c>
    </row>
    <row r="58" spans="1:3" ht="25.5" customHeight="1">
      <c r="A58" s="17" t="s">
        <v>87</v>
      </c>
      <c r="B58" s="18" t="s">
        <v>88</v>
      </c>
      <c r="C58" s="19">
        <f>+C59</f>
        <v>0</v>
      </c>
    </row>
    <row r="59" spans="1:3" ht="25.5" customHeight="1">
      <c r="A59" s="15" t="s">
        <v>89</v>
      </c>
      <c r="B59" s="16" t="s">
        <v>88</v>
      </c>
      <c r="C59" s="8">
        <v>0</v>
      </c>
    </row>
    <row r="60" spans="1:3" ht="25.5" customHeight="1">
      <c r="A60" s="17" t="s">
        <v>90</v>
      </c>
      <c r="B60" s="18" t="s">
        <v>91</v>
      </c>
      <c r="C60" s="19">
        <f>+C61+C62</f>
        <v>345000</v>
      </c>
    </row>
    <row r="61" spans="1:3" ht="25.5" customHeight="1">
      <c r="A61" s="15" t="s">
        <v>92</v>
      </c>
      <c r="B61" s="16" t="s">
        <v>93</v>
      </c>
      <c r="C61" s="8">
        <f>65000+280000</f>
        <v>345000</v>
      </c>
    </row>
    <row r="62" spans="1:3" ht="25.5" customHeight="1">
      <c r="A62" s="15" t="s">
        <v>94</v>
      </c>
      <c r="B62" s="16" t="s">
        <v>95</v>
      </c>
      <c r="C62" s="8">
        <v>0</v>
      </c>
    </row>
    <row r="63" spans="1:3" ht="25.5" customHeight="1">
      <c r="A63" s="17" t="s">
        <v>96</v>
      </c>
      <c r="B63" s="18" t="s">
        <v>97</v>
      </c>
      <c r="C63" s="19">
        <f>+C64</f>
        <v>45000</v>
      </c>
    </row>
    <row r="64" spans="1:3" ht="25.5" customHeight="1">
      <c r="A64" s="15" t="s">
        <v>98</v>
      </c>
      <c r="B64" s="16" t="s">
        <v>99</v>
      </c>
      <c r="C64" s="8">
        <v>45000</v>
      </c>
    </row>
    <row r="65" spans="1:3" ht="25.5" customHeight="1">
      <c r="A65" s="17" t="s">
        <v>100</v>
      </c>
      <c r="B65" s="18" t="s">
        <v>101</v>
      </c>
      <c r="C65" s="19">
        <f>+C66+C67</f>
        <v>0</v>
      </c>
    </row>
    <row r="66" spans="1:3" ht="25.5" customHeight="1">
      <c r="A66" s="15" t="s">
        <v>102</v>
      </c>
      <c r="B66" s="16" t="s">
        <v>103</v>
      </c>
      <c r="C66" s="8">
        <v>0</v>
      </c>
    </row>
    <row r="67" spans="1:3" ht="25.5" customHeight="1">
      <c r="A67" s="15" t="s">
        <v>104</v>
      </c>
      <c r="B67" s="16" t="s">
        <v>105</v>
      </c>
      <c r="C67" s="8">
        <v>0</v>
      </c>
    </row>
    <row r="68" spans="1:3" ht="25.5" customHeight="1">
      <c r="A68" s="17" t="s">
        <v>106</v>
      </c>
      <c r="B68" s="18" t="s">
        <v>107</v>
      </c>
      <c r="C68" s="19">
        <f>+C69</f>
        <v>5000</v>
      </c>
    </row>
    <row r="69" spans="1:3" ht="25.5" customHeight="1">
      <c r="A69" s="15" t="s">
        <v>108</v>
      </c>
      <c r="B69" s="16" t="s">
        <v>109</v>
      </c>
      <c r="C69" s="8">
        <v>5000</v>
      </c>
    </row>
    <row r="70" spans="1:3" ht="25.5" customHeight="1">
      <c r="A70" s="12" t="s">
        <v>110</v>
      </c>
      <c r="B70" s="13" t="s">
        <v>111</v>
      </c>
      <c r="C70" s="14">
        <f>+C71+C73</f>
        <v>24000</v>
      </c>
    </row>
    <row r="71" spans="1:3" ht="25.5" customHeight="1">
      <c r="A71" s="17" t="s">
        <v>112</v>
      </c>
      <c r="B71" s="18" t="s">
        <v>113</v>
      </c>
      <c r="C71" s="19">
        <f>+C72</f>
        <v>0</v>
      </c>
    </row>
    <row r="72" spans="1:3" ht="25.5" customHeight="1">
      <c r="A72" s="15" t="s">
        <v>114</v>
      </c>
      <c r="B72" s="16" t="s">
        <v>113</v>
      </c>
      <c r="C72" s="8">
        <v>0</v>
      </c>
    </row>
    <row r="73" spans="1:3" ht="25.5" customHeight="1">
      <c r="A73" s="17" t="s">
        <v>115</v>
      </c>
      <c r="B73" s="18" t="s">
        <v>116</v>
      </c>
      <c r="C73" s="19">
        <f>+C74</f>
        <v>24000</v>
      </c>
    </row>
    <row r="74" spans="1:3" ht="25.5" customHeight="1">
      <c r="A74" s="15" t="s">
        <v>117</v>
      </c>
      <c r="B74" s="16" t="s">
        <v>118</v>
      </c>
      <c r="C74" s="8">
        <v>24000</v>
      </c>
    </row>
    <row r="75" spans="1:3" ht="25.5" customHeight="1">
      <c r="A75" s="12" t="s">
        <v>119</v>
      </c>
      <c r="B75" s="13" t="s">
        <v>120</v>
      </c>
      <c r="C75" s="14">
        <f>+C76</f>
        <v>2116148.16</v>
      </c>
    </row>
    <row r="76" spans="1:3" ht="25.5" customHeight="1">
      <c r="A76" s="17" t="s">
        <v>121</v>
      </c>
      <c r="B76" s="18" t="s">
        <v>122</v>
      </c>
      <c r="C76" s="19">
        <f>+C77</f>
        <v>2116148.16</v>
      </c>
    </row>
    <row r="77" spans="1:3" ht="25.5" customHeight="1">
      <c r="A77" s="15" t="s">
        <v>123</v>
      </c>
      <c r="B77" s="16" t="s">
        <v>122</v>
      </c>
      <c r="C77" s="8">
        <f>796637.24+1319510.92</f>
        <v>2116148.16</v>
      </c>
    </row>
    <row r="78" spans="1:3" ht="25.5" customHeight="1">
      <c r="A78" s="12" t="s">
        <v>124</v>
      </c>
      <c r="B78" s="13" t="s">
        <v>125</v>
      </c>
      <c r="C78" s="14">
        <f>+C79+C81+C83</f>
        <v>10000</v>
      </c>
    </row>
    <row r="79" spans="1:3" ht="25.5" customHeight="1">
      <c r="A79" s="17" t="s">
        <v>126</v>
      </c>
      <c r="B79" s="18" t="s">
        <v>127</v>
      </c>
      <c r="C79" s="19">
        <f>+C80</f>
        <v>10000</v>
      </c>
    </row>
    <row r="80" spans="1:3" ht="25.5" customHeight="1">
      <c r="A80" s="15" t="s">
        <v>128</v>
      </c>
      <c r="B80" s="16" t="s">
        <v>129</v>
      </c>
      <c r="C80" s="8">
        <v>10000</v>
      </c>
    </row>
    <row r="81" spans="1:3" ht="25.5" customHeight="1">
      <c r="A81" s="17" t="s">
        <v>130</v>
      </c>
      <c r="B81" s="18" t="s">
        <v>131</v>
      </c>
      <c r="C81" s="19">
        <f>+C82</f>
        <v>0</v>
      </c>
    </row>
    <row r="82" spans="1:3" ht="25.5" customHeight="1">
      <c r="A82" s="15" t="s">
        <v>132</v>
      </c>
      <c r="B82" s="16" t="s">
        <v>131</v>
      </c>
      <c r="C82" s="8">
        <v>0</v>
      </c>
    </row>
    <row r="83" spans="1:3" ht="25.5" customHeight="1">
      <c r="A83" s="17" t="s">
        <v>133</v>
      </c>
      <c r="B83" s="18" t="s">
        <v>134</v>
      </c>
      <c r="C83" s="19">
        <f>+C84</f>
        <v>0</v>
      </c>
    </row>
    <row r="84" spans="1:3" ht="25.5" customHeight="1">
      <c r="A84" s="15" t="s">
        <v>135</v>
      </c>
      <c r="B84" s="16" t="s">
        <v>136</v>
      </c>
      <c r="C84" s="8">
        <v>0</v>
      </c>
    </row>
    <row r="85" spans="1:3" ht="25.5" customHeight="1">
      <c r="A85" s="12" t="s">
        <v>137</v>
      </c>
      <c r="B85" s="13" t="s">
        <v>138</v>
      </c>
      <c r="C85" s="14">
        <f>+C86+C89+C91+C93+C95</f>
        <v>214000</v>
      </c>
    </row>
    <row r="86" spans="1:3" ht="25.5" customHeight="1">
      <c r="A86" s="17" t="s">
        <v>139</v>
      </c>
      <c r="B86" s="18" t="s">
        <v>140</v>
      </c>
      <c r="C86" s="19">
        <f>+C87+C88</f>
        <v>10000</v>
      </c>
    </row>
    <row r="87" spans="1:3" ht="25.5" customHeight="1">
      <c r="A87" s="15" t="s">
        <v>141</v>
      </c>
      <c r="B87" s="16" t="s">
        <v>142</v>
      </c>
      <c r="C87" s="8">
        <v>10000</v>
      </c>
    </row>
    <row r="88" spans="1:3" ht="25.5" customHeight="1">
      <c r="A88" s="15" t="s">
        <v>143</v>
      </c>
      <c r="B88" s="16" t="s">
        <v>144</v>
      </c>
      <c r="C88" s="8">
        <v>0</v>
      </c>
    </row>
    <row r="89" spans="1:3" ht="25.5" customHeight="1">
      <c r="A89" s="17" t="s">
        <v>145</v>
      </c>
      <c r="B89" s="18" t="s">
        <v>146</v>
      </c>
      <c r="C89" s="19">
        <f>+C90</f>
        <v>0</v>
      </c>
    </row>
    <row r="90" spans="1:3" ht="25.5" customHeight="1">
      <c r="A90" s="15" t="s">
        <v>147</v>
      </c>
      <c r="B90" s="16" t="s">
        <v>148</v>
      </c>
      <c r="C90" s="8">
        <v>0</v>
      </c>
    </row>
    <row r="91" spans="1:3" ht="25.5" customHeight="1">
      <c r="A91" s="17" t="s">
        <v>149</v>
      </c>
      <c r="B91" s="18" t="s">
        <v>150</v>
      </c>
      <c r="C91" s="19">
        <f>+C92</f>
        <v>204000</v>
      </c>
    </row>
    <row r="92" spans="1:3" ht="25.5" customHeight="1">
      <c r="A92" s="15" t="s">
        <v>151</v>
      </c>
      <c r="B92" s="16" t="s">
        <v>152</v>
      </c>
      <c r="C92" s="8">
        <f>55000+149000</f>
        <v>204000</v>
      </c>
    </row>
    <row r="93" spans="1:3" ht="25.5" customHeight="1">
      <c r="A93" s="17" t="s">
        <v>153</v>
      </c>
      <c r="B93" s="18" t="s">
        <v>154</v>
      </c>
      <c r="C93" s="19">
        <f>+C94</f>
        <v>0</v>
      </c>
    </row>
    <row r="94" spans="1:3" ht="25.5" customHeight="1">
      <c r="A94" s="15" t="s">
        <v>155</v>
      </c>
      <c r="B94" s="16" t="s">
        <v>156</v>
      </c>
      <c r="C94" s="8">
        <v>0</v>
      </c>
    </row>
    <row r="95" spans="1:3" ht="25.5" customHeight="1">
      <c r="A95" s="17" t="s">
        <v>157</v>
      </c>
      <c r="B95" s="18" t="s">
        <v>158</v>
      </c>
      <c r="C95" s="19">
        <f>+C96</f>
        <v>0</v>
      </c>
    </row>
    <row r="96" spans="1:3" ht="25.5" customHeight="1">
      <c r="A96" s="15" t="s">
        <v>159</v>
      </c>
      <c r="B96" s="16" t="s">
        <v>160</v>
      </c>
      <c r="C96" s="8">
        <v>0</v>
      </c>
    </row>
    <row r="97" spans="1:3" ht="25.5" customHeight="1">
      <c r="A97" s="9" t="s">
        <v>161</v>
      </c>
      <c r="B97" s="10" t="s">
        <v>162</v>
      </c>
      <c r="C97" s="11">
        <f>+C98+C109+C118+C131+C142+C152+C157+C162+C167</f>
        <v>5685986.7300000004</v>
      </c>
    </row>
    <row r="98" spans="1:3" ht="25.5" customHeight="1">
      <c r="A98" s="12" t="s">
        <v>163</v>
      </c>
      <c r="B98" s="13" t="s">
        <v>164</v>
      </c>
      <c r="C98" s="14">
        <f>+C99+C101+C103+C105+C107</f>
        <v>3218404.1700000004</v>
      </c>
    </row>
    <row r="99" spans="1:3" ht="25.5" customHeight="1">
      <c r="A99" s="17" t="s">
        <v>165</v>
      </c>
      <c r="B99" s="18" t="s">
        <v>166</v>
      </c>
      <c r="C99" s="19">
        <f>+C100</f>
        <v>3096505.68</v>
      </c>
    </row>
    <row r="100" spans="1:3" ht="25.5" customHeight="1">
      <c r="A100" s="15" t="s">
        <v>167</v>
      </c>
      <c r="B100" s="16" t="s">
        <v>166</v>
      </c>
      <c r="C100" s="8">
        <f>2610000+823605.68-337100</f>
        <v>3096505.68</v>
      </c>
    </row>
    <row r="101" spans="1:3" ht="25.5" customHeight="1">
      <c r="A101" s="17" t="s">
        <v>168</v>
      </c>
      <c r="B101" s="18" t="s">
        <v>169</v>
      </c>
      <c r="C101" s="19">
        <f>+C102</f>
        <v>0</v>
      </c>
    </row>
    <row r="102" spans="1:3" ht="25.5" customHeight="1">
      <c r="A102" s="15" t="s">
        <v>170</v>
      </c>
      <c r="B102" s="16" t="s">
        <v>169</v>
      </c>
      <c r="C102" s="8">
        <v>0</v>
      </c>
    </row>
    <row r="103" spans="1:3" ht="25.5" customHeight="1">
      <c r="A103" s="17" t="s">
        <v>171</v>
      </c>
      <c r="B103" s="18" t="s">
        <v>172</v>
      </c>
      <c r="C103" s="19">
        <f>+C104</f>
        <v>0</v>
      </c>
    </row>
    <row r="104" spans="1:3" ht="25.5" customHeight="1">
      <c r="A104" s="15" t="s">
        <v>173</v>
      </c>
      <c r="B104" s="16" t="s">
        <v>172</v>
      </c>
      <c r="C104" s="8">
        <v>0</v>
      </c>
    </row>
    <row r="105" spans="1:3" ht="25.5" customHeight="1">
      <c r="A105" s="17" t="s">
        <v>174</v>
      </c>
      <c r="B105" s="18" t="s">
        <v>175</v>
      </c>
      <c r="C105" s="19">
        <f>+C106</f>
        <v>121898.49</v>
      </c>
    </row>
    <row r="106" spans="1:3" ht="25.5" customHeight="1">
      <c r="A106" s="15" t="s">
        <v>176</v>
      </c>
      <c r="B106" s="16" t="s">
        <v>175</v>
      </c>
      <c r="C106" s="8">
        <f>11000+110898.49</f>
        <v>121898.49</v>
      </c>
    </row>
    <row r="107" spans="1:3" ht="25.5" customHeight="1">
      <c r="A107" s="17" t="s">
        <v>177</v>
      </c>
      <c r="B107" s="18" t="s">
        <v>178</v>
      </c>
      <c r="C107" s="19">
        <f>+C108</f>
        <v>0</v>
      </c>
    </row>
    <row r="108" spans="1:3" ht="25.5" customHeight="1">
      <c r="A108" s="15" t="s">
        <v>179</v>
      </c>
      <c r="B108" s="16" t="s">
        <v>178</v>
      </c>
      <c r="C108" s="8">
        <v>0</v>
      </c>
    </row>
    <row r="109" spans="1:3" ht="25.5" customHeight="1">
      <c r="A109" s="12" t="s">
        <v>180</v>
      </c>
      <c r="B109" s="13" t="s">
        <v>181</v>
      </c>
      <c r="C109" s="14">
        <f>+C110+C112+C114+C116</f>
        <v>757000</v>
      </c>
    </row>
    <row r="110" spans="1:3" ht="25.5" customHeight="1">
      <c r="A110" s="17" t="s">
        <v>182</v>
      </c>
      <c r="B110" s="18" t="s">
        <v>183</v>
      </c>
      <c r="C110" s="19">
        <f>+C111</f>
        <v>0</v>
      </c>
    </row>
    <row r="111" spans="1:3" ht="25.5" customHeight="1">
      <c r="A111" s="15" t="s">
        <v>184</v>
      </c>
      <c r="B111" s="16" t="s">
        <v>185</v>
      </c>
      <c r="C111" s="8">
        <v>0</v>
      </c>
    </row>
    <row r="112" spans="1:3" ht="25.5" customHeight="1">
      <c r="A112" s="17" t="s">
        <v>186</v>
      </c>
      <c r="B112" s="18" t="s">
        <v>187</v>
      </c>
      <c r="C112" s="19">
        <f>+C113</f>
        <v>300000</v>
      </c>
    </row>
    <row r="113" spans="1:5" ht="25.5" customHeight="1">
      <c r="A113" s="15" t="s">
        <v>188</v>
      </c>
      <c r="B113" s="16" t="s">
        <v>187</v>
      </c>
      <c r="C113" s="8">
        <v>300000</v>
      </c>
    </row>
    <row r="114" spans="1:5" ht="25.5" customHeight="1">
      <c r="A114" s="17" t="s">
        <v>189</v>
      </c>
      <c r="B114" s="18" t="s">
        <v>190</v>
      </c>
      <c r="C114" s="19">
        <f>+C116+C117+C115</f>
        <v>457000</v>
      </c>
    </row>
    <row r="115" spans="1:5" ht="25.5" customHeight="1">
      <c r="A115" s="15" t="s">
        <v>191</v>
      </c>
      <c r="B115" s="16" t="s">
        <v>190</v>
      </c>
      <c r="C115" s="8">
        <f>120000+337000</f>
        <v>457000</v>
      </c>
    </row>
    <row r="116" spans="1:5" ht="25.5" customHeight="1">
      <c r="A116" s="17" t="s">
        <v>192</v>
      </c>
      <c r="B116" s="18" t="s">
        <v>193</v>
      </c>
      <c r="C116" s="19">
        <v>0</v>
      </c>
    </row>
    <row r="117" spans="1:5" ht="25.5" customHeight="1">
      <c r="A117" s="15" t="s">
        <v>194</v>
      </c>
      <c r="B117" s="16" t="s">
        <v>193</v>
      </c>
      <c r="C117" s="8">
        <v>0</v>
      </c>
    </row>
    <row r="118" spans="1:5" ht="25.5" customHeight="1">
      <c r="A118" s="12" t="s">
        <v>195</v>
      </c>
      <c r="B118" s="13" t="s">
        <v>196</v>
      </c>
      <c r="C118" s="14">
        <f>+C119+C121+C123+C126+C128</f>
        <v>0</v>
      </c>
    </row>
    <row r="119" spans="1:5" s="4" customFormat="1" ht="33" customHeight="1">
      <c r="A119" s="17" t="s">
        <v>197</v>
      </c>
      <c r="B119" s="18" t="s">
        <v>198</v>
      </c>
      <c r="C119" s="19">
        <f>+C120</f>
        <v>0</v>
      </c>
      <c r="D119" s="34"/>
      <c r="E119" s="39"/>
    </row>
    <row r="120" spans="1:5" s="4" customFormat="1" ht="33" customHeight="1">
      <c r="A120" s="15" t="s">
        <v>199</v>
      </c>
      <c r="B120" s="16" t="s">
        <v>200</v>
      </c>
      <c r="C120" s="8">
        <v>0</v>
      </c>
      <c r="D120" s="34"/>
      <c r="E120" s="39"/>
    </row>
    <row r="121" spans="1:5" s="4" customFormat="1" ht="33" customHeight="1">
      <c r="A121" s="17" t="s">
        <v>201</v>
      </c>
      <c r="B121" s="18" t="s">
        <v>202</v>
      </c>
      <c r="C121" s="19">
        <f>+C122</f>
        <v>0</v>
      </c>
      <c r="D121" s="34"/>
      <c r="E121" s="39"/>
    </row>
    <row r="122" spans="1:5" s="4" customFormat="1" ht="33" customHeight="1">
      <c r="A122" s="15" t="s">
        <v>203</v>
      </c>
      <c r="B122" s="16" t="s">
        <v>202</v>
      </c>
      <c r="C122" s="8">
        <v>0</v>
      </c>
      <c r="D122" s="34"/>
      <c r="E122" s="39"/>
    </row>
    <row r="123" spans="1:5" s="4" customFormat="1" ht="33" customHeight="1">
      <c r="A123" s="17" t="s">
        <v>204</v>
      </c>
      <c r="B123" s="18" t="s">
        <v>205</v>
      </c>
      <c r="C123" s="19">
        <f>+C124+C125</f>
        <v>0</v>
      </c>
      <c r="D123" s="34"/>
      <c r="E123" s="39"/>
    </row>
    <row r="124" spans="1:5" ht="25.5" customHeight="1">
      <c r="A124" s="15" t="s">
        <v>206</v>
      </c>
      <c r="B124" s="16" t="s">
        <v>207</v>
      </c>
      <c r="C124" s="8">
        <v>0</v>
      </c>
    </row>
    <row r="125" spans="1:5" ht="25.5" customHeight="1">
      <c r="A125" s="15" t="s">
        <v>208</v>
      </c>
      <c r="B125" s="16" t="s">
        <v>209</v>
      </c>
      <c r="C125" s="8">
        <v>0</v>
      </c>
    </row>
    <row r="126" spans="1:5" ht="25.5" customHeight="1">
      <c r="A126" s="17" t="s">
        <v>210</v>
      </c>
      <c r="B126" s="18" t="s">
        <v>211</v>
      </c>
      <c r="C126" s="19">
        <f>+C127</f>
        <v>0</v>
      </c>
    </row>
    <row r="127" spans="1:5" ht="25.5" customHeight="1">
      <c r="A127" s="15" t="s">
        <v>212</v>
      </c>
      <c r="B127" s="16" t="s">
        <v>211</v>
      </c>
      <c r="C127" s="8">
        <v>0</v>
      </c>
    </row>
    <row r="128" spans="1:5" ht="25.5" customHeight="1">
      <c r="A128" s="17" t="s">
        <v>213</v>
      </c>
      <c r="B128" s="18" t="s">
        <v>214</v>
      </c>
      <c r="C128" s="19">
        <f>+C129+C130</f>
        <v>0</v>
      </c>
    </row>
    <row r="129" spans="1:3" ht="25.5" customHeight="1">
      <c r="A129" s="15" t="s">
        <v>215</v>
      </c>
      <c r="B129" s="16" t="s">
        <v>216</v>
      </c>
      <c r="C129" s="8">
        <v>0</v>
      </c>
    </row>
    <row r="130" spans="1:3" ht="25.5" customHeight="1">
      <c r="A130" s="15" t="s">
        <v>217</v>
      </c>
      <c r="B130" s="16" t="s">
        <v>218</v>
      </c>
      <c r="C130" s="8">
        <v>0</v>
      </c>
    </row>
    <row r="131" spans="1:3" ht="25.5" customHeight="1">
      <c r="A131" s="12" t="s">
        <v>219</v>
      </c>
      <c r="B131" s="13" t="s">
        <v>220</v>
      </c>
      <c r="C131" s="14">
        <f>+C132+C134+C136+C138+C140</f>
        <v>191095.52</v>
      </c>
    </row>
    <row r="132" spans="1:3" ht="25.5" customHeight="1">
      <c r="A132" s="17" t="s">
        <v>221</v>
      </c>
      <c r="B132" s="18" t="s">
        <v>222</v>
      </c>
      <c r="C132" s="19">
        <f>+C133</f>
        <v>17095.52</v>
      </c>
    </row>
    <row r="133" spans="1:3" ht="25.5" customHeight="1">
      <c r="A133" s="15" t="s">
        <v>223</v>
      </c>
      <c r="B133" s="16" t="s">
        <v>224</v>
      </c>
      <c r="C133" s="8">
        <f>15895.52+1200</f>
        <v>17095.52</v>
      </c>
    </row>
    <row r="134" spans="1:3" ht="25.5" customHeight="1">
      <c r="A134" s="17" t="s">
        <v>225</v>
      </c>
      <c r="B134" s="18" t="s">
        <v>226</v>
      </c>
      <c r="C134" s="19">
        <f>+C135</f>
        <v>0</v>
      </c>
    </row>
    <row r="135" spans="1:3" ht="25.5" customHeight="1">
      <c r="A135" s="15" t="s">
        <v>227</v>
      </c>
      <c r="B135" s="16" t="s">
        <v>228</v>
      </c>
      <c r="C135" s="8">
        <v>0</v>
      </c>
    </row>
    <row r="136" spans="1:3" ht="25.5" customHeight="1">
      <c r="A136" s="17" t="s">
        <v>229</v>
      </c>
      <c r="B136" s="18" t="s">
        <v>230</v>
      </c>
      <c r="C136" s="19">
        <f>+C137</f>
        <v>0</v>
      </c>
    </row>
    <row r="137" spans="1:3" ht="25.5" customHeight="1">
      <c r="A137" s="15" t="s">
        <v>231</v>
      </c>
      <c r="B137" s="16" t="s">
        <v>230</v>
      </c>
      <c r="C137" s="8">
        <v>0</v>
      </c>
    </row>
    <row r="138" spans="1:3" ht="25.5" customHeight="1">
      <c r="A138" s="17" t="s">
        <v>232</v>
      </c>
      <c r="B138" s="18" t="s">
        <v>233</v>
      </c>
      <c r="C138" s="19">
        <f>+C139</f>
        <v>174000</v>
      </c>
    </row>
    <row r="139" spans="1:3" ht="25.5" customHeight="1">
      <c r="A139" s="15" t="s">
        <v>234</v>
      </c>
      <c r="B139" s="16" t="s">
        <v>233</v>
      </c>
      <c r="C139" s="8">
        <v>174000</v>
      </c>
    </row>
    <row r="140" spans="1:3" ht="27" customHeight="1">
      <c r="A140" s="17" t="s">
        <v>235</v>
      </c>
      <c r="B140" s="18" t="s">
        <v>236</v>
      </c>
      <c r="C140" s="19">
        <f>+C141</f>
        <v>0</v>
      </c>
    </row>
    <row r="141" spans="1:3" ht="27" customHeight="1">
      <c r="A141" s="15" t="s">
        <v>237</v>
      </c>
      <c r="B141" s="16" t="s">
        <v>236</v>
      </c>
      <c r="C141" s="8">
        <v>0</v>
      </c>
    </row>
    <row r="142" spans="1:3" ht="25.5" customHeight="1">
      <c r="A142" s="12" t="s">
        <v>238</v>
      </c>
      <c r="B142" s="13" t="s">
        <v>239</v>
      </c>
      <c r="C142" s="14">
        <f>+C143+C145+C147+C149</f>
        <v>397671.83999999997</v>
      </c>
    </row>
    <row r="143" spans="1:3" ht="30.75" customHeight="1">
      <c r="A143" s="17" t="s">
        <v>240</v>
      </c>
      <c r="B143" s="18" t="s">
        <v>241</v>
      </c>
      <c r="C143" s="19">
        <f>+C144</f>
        <v>0</v>
      </c>
    </row>
    <row r="144" spans="1:3" ht="30.75" customHeight="1">
      <c r="A144" s="15" t="s">
        <v>242</v>
      </c>
      <c r="B144" s="16" t="s">
        <v>243</v>
      </c>
      <c r="C144" s="8">
        <v>0</v>
      </c>
    </row>
    <row r="145" spans="1:3" ht="40.5" customHeight="1">
      <c r="A145" s="17" t="s">
        <v>244</v>
      </c>
      <c r="B145" s="18" t="s">
        <v>245</v>
      </c>
      <c r="C145" s="19">
        <f>+C146</f>
        <v>0</v>
      </c>
    </row>
    <row r="146" spans="1:3" ht="30.75" customHeight="1">
      <c r="A146" s="15" t="s">
        <v>246</v>
      </c>
      <c r="B146" s="16" t="s">
        <v>245</v>
      </c>
      <c r="C146" s="8">
        <v>0</v>
      </c>
    </row>
    <row r="147" spans="1:3" ht="30.75" customHeight="1">
      <c r="A147" s="17" t="s">
        <v>247</v>
      </c>
      <c r="B147" s="18" t="s">
        <v>248</v>
      </c>
      <c r="C147" s="19">
        <f>+C148</f>
        <v>278171.83999999997</v>
      </c>
    </row>
    <row r="148" spans="1:3" ht="30.75" customHeight="1">
      <c r="A148" s="15" t="s">
        <v>249</v>
      </c>
      <c r="B148" s="16" t="s">
        <v>248</v>
      </c>
      <c r="C148" s="8">
        <f>115000+163171.84</f>
        <v>278171.83999999997</v>
      </c>
    </row>
    <row r="149" spans="1:3" ht="30.75" customHeight="1">
      <c r="A149" s="17" t="s">
        <v>250</v>
      </c>
      <c r="B149" s="18" t="s">
        <v>251</v>
      </c>
      <c r="C149" s="19">
        <f>+C150+C151</f>
        <v>119500</v>
      </c>
    </row>
    <row r="150" spans="1:3" ht="30.75" customHeight="1">
      <c r="A150" s="15" t="s">
        <v>252</v>
      </c>
      <c r="B150" s="16" t="s">
        <v>253</v>
      </c>
      <c r="C150" s="8">
        <v>85000</v>
      </c>
    </row>
    <row r="151" spans="1:3" ht="30.75" customHeight="1">
      <c r="A151" s="15" t="s">
        <v>254</v>
      </c>
      <c r="B151" s="16" t="s">
        <v>255</v>
      </c>
      <c r="C151" s="8">
        <v>34500</v>
      </c>
    </row>
    <row r="152" spans="1:3" ht="30.75" customHeight="1">
      <c r="A152" s="12" t="s">
        <v>256</v>
      </c>
      <c r="B152" s="13" t="s">
        <v>257</v>
      </c>
      <c r="C152" s="14">
        <f>+C153+C155</f>
        <v>0</v>
      </c>
    </row>
    <row r="153" spans="1:3" ht="30.75" customHeight="1">
      <c r="A153" s="17" t="s">
        <v>258</v>
      </c>
      <c r="B153" s="18" t="s">
        <v>259</v>
      </c>
      <c r="C153" s="19">
        <f>+C154</f>
        <v>0</v>
      </c>
    </row>
    <row r="154" spans="1:3" ht="30.75" customHeight="1">
      <c r="A154" s="15" t="s">
        <v>260</v>
      </c>
      <c r="B154" s="16" t="s">
        <v>259</v>
      </c>
      <c r="C154" s="8">
        <v>0</v>
      </c>
    </row>
    <row r="155" spans="1:3" ht="25.5" customHeight="1">
      <c r="A155" s="17" t="s">
        <v>261</v>
      </c>
      <c r="B155" s="18" t="s">
        <v>262</v>
      </c>
      <c r="C155" s="19">
        <f>+C156</f>
        <v>0</v>
      </c>
    </row>
    <row r="156" spans="1:3" ht="25.5" customHeight="1">
      <c r="A156" s="15" t="s">
        <v>263</v>
      </c>
      <c r="B156" s="16" t="s">
        <v>262</v>
      </c>
      <c r="C156" s="8">
        <v>0</v>
      </c>
    </row>
    <row r="157" spans="1:3" ht="25.5" customHeight="1">
      <c r="A157" s="12" t="s">
        <v>264</v>
      </c>
      <c r="B157" s="13" t="s">
        <v>265</v>
      </c>
      <c r="C157" s="14">
        <f>+C158+C160</f>
        <v>121915.2</v>
      </c>
    </row>
    <row r="158" spans="1:3" ht="25.5" customHeight="1">
      <c r="A158" s="17" t="s">
        <v>266</v>
      </c>
      <c r="B158" s="18" t="s">
        <v>267</v>
      </c>
      <c r="C158" s="19">
        <f>+C159</f>
        <v>0</v>
      </c>
    </row>
    <row r="159" spans="1:3" ht="25.5" customHeight="1">
      <c r="A159" s="15" t="s">
        <v>268</v>
      </c>
      <c r="B159" s="16" t="s">
        <v>267</v>
      </c>
      <c r="C159" s="8">
        <v>0</v>
      </c>
    </row>
    <row r="160" spans="1:3" ht="25.5" customHeight="1">
      <c r="A160" s="17" t="s">
        <v>269</v>
      </c>
      <c r="B160" s="18" t="s">
        <v>270</v>
      </c>
      <c r="C160" s="19">
        <f>+C161</f>
        <v>121915.2</v>
      </c>
    </row>
    <row r="161" spans="1:3" ht="25.5" customHeight="1">
      <c r="A161" s="15" t="s">
        <v>271</v>
      </c>
      <c r="B161" s="16" t="s">
        <v>270</v>
      </c>
      <c r="C161" s="8">
        <f>6500+115415.2</f>
        <v>121915.2</v>
      </c>
    </row>
    <row r="162" spans="1:3" ht="25.5" customHeight="1">
      <c r="A162" s="12" t="s">
        <v>272</v>
      </c>
      <c r="B162" s="13" t="s">
        <v>273</v>
      </c>
      <c r="C162" s="14">
        <f>+C163+C165</f>
        <v>522500</v>
      </c>
    </row>
    <row r="163" spans="1:3" ht="25.5" customHeight="1">
      <c r="A163" s="17" t="s">
        <v>274</v>
      </c>
      <c r="B163" s="18" t="s">
        <v>275</v>
      </c>
      <c r="C163" s="19">
        <f>+C164</f>
        <v>369500</v>
      </c>
    </row>
    <row r="164" spans="1:3" ht="25.5" customHeight="1">
      <c r="A164" s="15" t="s">
        <v>276</v>
      </c>
      <c r="B164" s="16" t="s">
        <v>275</v>
      </c>
      <c r="C164" s="8">
        <f>180000+189500</f>
        <v>369500</v>
      </c>
    </row>
    <row r="165" spans="1:3" ht="25.5" customHeight="1">
      <c r="A165" s="17" t="s">
        <v>277</v>
      </c>
      <c r="B165" s="18" t="s">
        <v>278</v>
      </c>
      <c r="C165" s="19">
        <f>+C166</f>
        <v>153000</v>
      </c>
    </row>
    <row r="166" spans="1:3" ht="25.5" customHeight="1">
      <c r="A166" s="15" t="s">
        <v>279</v>
      </c>
      <c r="B166" s="16" t="s">
        <v>278</v>
      </c>
      <c r="C166" s="8">
        <v>153000</v>
      </c>
    </row>
    <row r="167" spans="1:3" ht="25.5" customHeight="1">
      <c r="A167" s="12" t="s">
        <v>280</v>
      </c>
      <c r="B167" s="13" t="s">
        <v>281</v>
      </c>
      <c r="C167" s="14">
        <f>+C168+C171+C173</f>
        <v>477400</v>
      </c>
    </row>
    <row r="168" spans="1:3" ht="25.5" customHeight="1">
      <c r="A168" s="17" t="s">
        <v>282</v>
      </c>
      <c r="B168" s="18" t="s">
        <v>283</v>
      </c>
      <c r="C168" s="19">
        <f>+C169+C170</f>
        <v>52000</v>
      </c>
    </row>
    <row r="169" spans="1:3" ht="25.5" customHeight="1">
      <c r="A169" s="15" t="s">
        <v>284</v>
      </c>
      <c r="B169" s="16" t="s">
        <v>285</v>
      </c>
      <c r="C169" s="8">
        <v>0</v>
      </c>
    </row>
    <row r="170" spans="1:3" ht="25.5" customHeight="1">
      <c r="A170" s="15" t="s">
        <v>286</v>
      </c>
      <c r="B170" s="16" t="s">
        <v>287</v>
      </c>
      <c r="C170" s="8">
        <v>52000</v>
      </c>
    </row>
    <row r="171" spans="1:3" ht="25.5" customHeight="1">
      <c r="A171" s="17" t="s">
        <v>288</v>
      </c>
      <c r="B171" s="18" t="s">
        <v>289</v>
      </c>
      <c r="C171" s="19">
        <f>+C172</f>
        <v>425400</v>
      </c>
    </row>
    <row r="172" spans="1:3" ht="25.5" customHeight="1">
      <c r="A172" s="15" t="s">
        <v>290</v>
      </c>
      <c r="B172" s="16" t="s">
        <v>289</v>
      </c>
      <c r="C172" s="8">
        <f>38916+386484</f>
        <v>425400</v>
      </c>
    </row>
    <row r="173" spans="1:3" ht="25.5" customHeight="1">
      <c r="A173" s="17" t="s">
        <v>291</v>
      </c>
      <c r="B173" s="18" t="s">
        <v>292</v>
      </c>
      <c r="C173" s="19">
        <f>+C174</f>
        <v>0</v>
      </c>
    </row>
    <row r="174" spans="1:3" ht="25.5" customHeight="1">
      <c r="A174" s="15" t="s">
        <v>293</v>
      </c>
      <c r="B174" s="16" t="s">
        <v>294</v>
      </c>
      <c r="C174" s="8">
        <v>0</v>
      </c>
    </row>
    <row r="175" spans="1:3" ht="25.5" customHeight="1">
      <c r="A175" s="9" t="s">
        <v>295</v>
      </c>
      <c r="B175" s="10" t="s">
        <v>296</v>
      </c>
      <c r="C175" s="11">
        <f>+C176</f>
        <v>230000</v>
      </c>
    </row>
    <row r="176" spans="1:3" ht="25.5" customHeight="1">
      <c r="A176" s="12" t="s">
        <v>297</v>
      </c>
      <c r="B176" s="13" t="s">
        <v>298</v>
      </c>
      <c r="C176" s="14">
        <f>+C177</f>
        <v>230000</v>
      </c>
    </row>
    <row r="177" spans="1:3" ht="25.5" customHeight="1">
      <c r="A177" s="17" t="s">
        <v>299</v>
      </c>
      <c r="B177" s="18" t="s">
        <v>300</v>
      </c>
      <c r="C177" s="19">
        <f>+C178+C179</f>
        <v>230000</v>
      </c>
    </row>
    <row r="178" spans="1:3" ht="25.5" customHeight="1">
      <c r="A178" s="15" t="s">
        <v>301</v>
      </c>
      <c r="B178" s="16" t="s">
        <v>302</v>
      </c>
      <c r="C178" s="8">
        <v>230000</v>
      </c>
    </row>
    <row r="179" spans="1:3" ht="25.5" customHeight="1">
      <c r="A179" s="15" t="s">
        <v>303</v>
      </c>
      <c r="B179" s="16" t="s">
        <v>304</v>
      </c>
      <c r="C179" s="8">
        <v>0</v>
      </c>
    </row>
    <row r="180" spans="1:3" ht="25.5" customHeight="1">
      <c r="A180" s="9" t="s">
        <v>305</v>
      </c>
      <c r="B180" s="10" t="s">
        <v>306</v>
      </c>
      <c r="C180" s="11">
        <f>+C181+C185+C190+C193</f>
        <v>0</v>
      </c>
    </row>
    <row r="181" spans="1:3" ht="25.5" customHeight="1">
      <c r="A181" s="12" t="s">
        <v>307</v>
      </c>
      <c r="B181" s="13" t="s">
        <v>308</v>
      </c>
      <c r="C181" s="14">
        <f>+C182</f>
        <v>0</v>
      </c>
    </row>
    <row r="182" spans="1:3" ht="25.5" customHeight="1">
      <c r="A182" s="17" t="s">
        <v>309</v>
      </c>
      <c r="B182" s="18" t="s">
        <v>310</v>
      </c>
      <c r="C182" s="19">
        <f>+C183+C184</f>
        <v>0</v>
      </c>
    </row>
    <row r="183" spans="1:3" ht="25.5" customHeight="1">
      <c r="A183" s="15" t="s">
        <v>311</v>
      </c>
      <c r="B183" s="16" t="s">
        <v>312</v>
      </c>
      <c r="C183" s="8">
        <v>0</v>
      </c>
    </row>
    <row r="184" spans="1:3" ht="25.5" customHeight="1">
      <c r="A184" s="15" t="s">
        <v>313</v>
      </c>
      <c r="B184" s="16" t="s">
        <v>314</v>
      </c>
      <c r="C184" s="8">
        <v>0</v>
      </c>
    </row>
    <row r="185" spans="1:3" ht="25.5" customHeight="1">
      <c r="A185" s="12" t="s">
        <v>315</v>
      </c>
      <c r="B185" s="13" t="s">
        <v>316</v>
      </c>
      <c r="C185" s="14">
        <f>+C186+C188</f>
        <v>0</v>
      </c>
    </row>
    <row r="186" spans="1:3" ht="25.5" customHeight="1">
      <c r="A186" s="17" t="s">
        <v>317</v>
      </c>
      <c r="B186" s="18" t="s">
        <v>318</v>
      </c>
      <c r="C186" s="19">
        <f>+C187</f>
        <v>0</v>
      </c>
    </row>
    <row r="187" spans="1:3" ht="25.5" customHeight="1">
      <c r="A187" s="15" t="s">
        <v>319</v>
      </c>
      <c r="B187" s="16" t="s">
        <v>320</v>
      </c>
      <c r="C187" s="8">
        <v>0</v>
      </c>
    </row>
    <row r="188" spans="1:3" ht="25.5" customHeight="1">
      <c r="A188" s="17" t="s">
        <v>321</v>
      </c>
      <c r="B188" s="18" t="s">
        <v>322</v>
      </c>
      <c r="C188" s="19">
        <f>+C189</f>
        <v>0</v>
      </c>
    </row>
    <row r="189" spans="1:3" ht="25.5" customHeight="1">
      <c r="A189" s="15" t="s">
        <v>323</v>
      </c>
      <c r="B189" s="16" t="s">
        <v>324</v>
      </c>
      <c r="C189" s="8">
        <v>0</v>
      </c>
    </row>
    <row r="190" spans="1:3" ht="25.5" customHeight="1">
      <c r="A190" s="12" t="s">
        <v>325</v>
      </c>
      <c r="B190" s="13" t="s">
        <v>326</v>
      </c>
      <c r="C190" s="14">
        <f>+C191</f>
        <v>0</v>
      </c>
    </row>
    <row r="191" spans="1:3" ht="25.5" customHeight="1">
      <c r="A191" s="17" t="s">
        <v>327</v>
      </c>
      <c r="B191" s="18" t="s">
        <v>328</v>
      </c>
      <c r="C191" s="19">
        <f>+C192</f>
        <v>0</v>
      </c>
    </row>
    <row r="192" spans="1:3" ht="25.5" customHeight="1">
      <c r="A192" s="15" t="s">
        <v>329</v>
      </c>
      <c r="B192" s="16" t="s">
        <v>330</v>
      </c>
      <c r="C192" s="8">
        <v>0</v>
      </c>
    </row>
    <row r="193" spans="1:5" ht="25.5" customHeight="1">
      <c r="A193" s="12" t="s">
        <v>331</v>
      </c>
      <c r="B193" s="13" t="s">
        <v>332</v>
      </c>
      <c r="C193" s="14">
        <f>+C194</f>
        <v>0</v>
      </c>
    </row>
    <row r="194" spans="1:5" ht="25.5" customHeight="1">
      <c r="A194" s="17" t="s">
        <v>333</v>
      </c>
      <c r="B194" s="18" t="s">
        <v>334</v>
      </c>
      <c r="C194" s="19">
        <f>+C195</f>
        <v>0</v>
      </c>
    </row>
    <row r="195" spans="1:5" ht="25.5" customHeight="1">
      <c r="A195" s="15" t="s">
        <v>335</v>
      </c>
      <c r="B195" s="16" t="s">
        <v>336</v>
      </c>
      <c r="C195" s="8">
        <v>0</v>
      </c>
    </row>
    <row r="196" spans="1:5" ht="25.5" customHeight="1">
      <c r="A196" s="9" t="s">
        <v>337</v>
      </c>
      <c r="B196" s="10" t="s">
        <v>338</v>
      </c>
      <c r="C196" s="11">
        <f>+C197</f>
        <v>25623561</v>
      </c>
    </row>
    <row r="197" spans="1:5" ht="25.5" customHeight="1">
      <c r="A197" s="12" t="s">
        <v>339</v>
      </c>
      <c r="B197" s="13" t="s">
        <v>340</v>
      </c>
      <c r="C197" s="14">
        <f>+C198+C200</f>
        <v>25623561</v>
      </c>
    </row>
    <row r="198" spans="1:5" ht="25.5" customHeight="1">
      <c r="A198" s="17" t="s">
        <v>341</v>
      </c>
      <c r="B198" s="18" t="s">
        <v>342</v>
      </c>
      <c r="C198" s="19">
        <f>+C199</f>
        <v>0</v>
      </c>
    </row>
    <row r="199" spans="1:5" ht="25.5" customHeight="1">
      <c r="A199" s="15" t="s">
        <v>343</v>
      </c>
      <c r="B199" s="16" t="s">
        <v>344</v>
      </c>
      <c r="C199" s="8">
        <v>0</v>
      </c>
    </row>
    <row r="200" spans="1:5" ht="25.5" customHeight="1">
      <c r="A200" s="17" t="s">
        <v>345</v>
      </c>
      <c r="B200" s="18" t="s">
        <v>346</v>
      </c>
      <c r="C200" s="19">
        <f>+C201+C202</f>
        <v>25623561</v>
      </c>
    </row>
    <row r="201" spans="1:5" ht="25.5" customHeight="1">
      <c r="A201" s="15" t="s">
        <v>347</v>
      </c>
      <c r="B201" s="16" t="s">
        <v>348</v>
      </c>
      <c r="C201" s="8">
        <v>25623561</v>
      </c>
    </row>
    <row r="202" spans="1:5" ht="25.5" customHeight="1">
      <c r="A202" s="15" t="s">
        <v>349</v>
      </c>
      <c r="B202" s="16" t="s">
        <v>350</v>
      </c>
      <c r="C202" s="8">
        <v>0</v>
      </c>
    </row>
    <row r="203" spans="1:5" ht="25.5" customHeight="1">
      <c r="A203" s="9">
        <v>90000</v>
      </c>
      <c r="B203" s="10" t="s">
        <v>361</v>
      </c>
      <c r="C203" s="11">
        <f>+C204</f>
        <v>337100</v>
      </c>
    </row>
    <row r="204" spans="1:5" ht="25.5" customHeight="1">
      <c r="A204" s="15">
        <v>99000</v>
      </c>
      <c r="B204" s="16" t="s">
        <v>362</v>
      </c>
      <c r="C204" s="8">
        <f>+C205</f>
        <v>337100</v>
      </c>
    </row>
    <row r="205" spans="1:5" ht="25.5" customHeight="1">
      <c r="A205" s="17">
        <v>99100</v>
      </c>
      <c r="B205" s="18" t="s">
        <v>363</v>
      </c>
      <c r="C205" s="19">
        <f>+C206</f>
        <v>337100</v>
      </c>
    </row>
    <row r="206" spans="1:5" ht="25.5" customHeight="1">
      <c r="A206" s="15">
        <v>99101</v>
      </c>
      <c r="B206" s="16" t="s">
        <v>364</v>
      </c>
      <c r="C206" s="8">
        <v>337100</v>
      </c>
    </row>
    <row r="207" spans="1:5" ht="27" customHeight="1">
      <c r="A207" s="20"/>
      <c r="B207" s="21" t="s">
        <v>351</v>
      </c>
      <c r="C207" s="22">
        <f>+C10+C31+C97+C175+C180+C196+C203</f>
        <v>57743995.079999998</v>
      </c>
      <c r="D207" s="33">
        <v>57743995.079999998</v>
      </c>
      <c r="E207" s="41">
        <f>+D207-C207</f>
        <v>0</v>
      </c>
    </row>
    <row r="208" spans="1:5" ht="13.9" customHeight="1"/>
  </sheetData>
  <mergeCells count="5">
    <mergeCell ref="A9:B9"/>
    <mergeCell ref="A1:C1"/>
    <mergeCell ref="A2:C2"/>
    <mergeCell ref="A3:C3"/>
    <mergeCell ref="A4:C4"/>
  </mergeCells>
  <printOptions horizontalCentered="1"/>
  <pageMargins left="0.19685039370078741" right="0.19685039370078741" top="0.19685039370078741" bottom="0.15748031496062992" header="0" footer="0"/>
  <pageSetup paperSize="120" scale="49" orientation="landscape" horizontalDpi="300" verticalDpi="300" r:id="rId1"/>
  <rowBreaks count="1" manualBreakCount="1">
    <brk id="208" max="16383" man="1"/>
  </rowBreaks>
  <colBreaks count="1" manualBreakCount="1">
    <brk id="3"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25"/>
  <sheetViews>
    <sheetView topLeftCell="A2" zoomScale="70" zoomScaleNormal="70" workbookViewId="0">
      <selection activeCell="C45" sqref="C45"/>
    </sheetView>
  </sheetViews>
  <sheetFormatPr baseColWidth="10" defaultColWidth="11.5" defaultRowHeight="15"/>
  <cols>
    <col min="1" max="1" width="15.6640625" style="46" customWidth="1"/>
    <col min="2" max="2" width="17.1640625" style="67" customWidth="1"/>
    <col min="3" max="3" width="64.5" style="46" customWidth="1"/>
    <col min="4" max="4" width="32.6640625" style="68" customWidth="1"/>
    <col min="5" max="5" width="16.83203125" style="70" customWidth="1"/>
    <col min="6" max="6" width="15.6640625" style="46" customWidth="1"/>
    <col min="7" max="7" width="17.1640625" style="46" customWidth="1"/>
    <col min="8" max="16384" width="11.5" style="46"/>
  </cols>
  <sheetData>
    <row r="1" spans="1:11" ht="20.25">
      <c r="A1" s="387" t="s">
        <v>365</v>
      </c>
      <c r="B1" s="387"/>
      <c r="C1" s="387"/>
      <c r="D1" s="387"/>
      <c r="E1" s="387"/>
      <c r="F1" s="387"/>
      <c r="G1" s="45"/>
      <c r="H1" s="45"/>
      <c r="I1" s="45"/>
      <c r="J1" s="45"/>
      <c r="K1" s="45"/>
    </row>
    <row r="2" spans="1:11" ht="20.25">
      <c r="A2" s="387" t="s">
        <v>366</v>
      </c>
      <c r="B2" s="387"/>
      <c r="C2" s="387"/>
      <c r="D2" s="387"/>
      <c r="E2" s="387"/>
      <c r="F2" s="387"/>
      <c r="G2" s="45"/>
      <c r="H2" s="45"/>
      <c r="I2" s="45"/>
      <c r="J2" s="45"/>
      <c r="K2" s="45"/>
    </row>
    <row r="3" spans="1:11" ht="15.75">
      <c r="A3" s="388" t="s">
        <v>367</v>
      </c>
      <c r="B3" s="388"/>
      <c r="C3" s="388"/>
      <c r="D3" s="388"/>
      <c r="E3" s="388"/>
      <c r="F3" s="388"/>
    </row>
    <row r="4" spans="1:11">
      <c r="A4" s="389"/>
      <c r="B4" s="389"/>
      <c r="C4" s="389"/>
      <c r="D4" s="389"/>
      <c r="E4" s="389"/>
      <c r="F4" s="389"/>
    </row>
    <row r="5" spans="1:11" s="47" customFormat="1">
      <c r="A5" s="389" t="s">
        <v>368</v>
      </c>
      <c r="B5" s="389"/>
      <c r="C5" s="389"/>
      <c r="D5" s="389"/>
      <c r="E5" s="389"/>
      <c r="F5" s="389"/>
    </row>
    <row r="6" spans="1:11" s="47" customFormat="1">
      <c r="B6" s="48"/>
      <c r="C6" s="47" t="s">
        <v>369</v>
      </c>
      <c r="D6" s="49"/>
      <c r="E6" s="50"/>
    </row>
    <row r="7" spans="1:11">
      <c r="B7" s="390" t="s">
        <v>370</v>
      </c>
      <c r="C7" s="391"/>
      <c r="D7" s="51" t="s">
        <v>371</v>
      </c>
      <c r="E7" s="52" t="s">
        <v>372</v>
      </c>
    </row>
    <row r="8" spans="1:11" s="53" customFormat="1">
      <c r="B8" s="54"/>
      <c r="C8" s="55"/>
      <c r="D8" s="56"/>
      <c r="E8" s="57"/>
    </row>
    <row r="9" spans="1:11" ht="16.5" customHeight="1">
      <c r="B9" s="392" t="s">
        <v>373</v>
      </c>
      <c r="C9" s="392"/>
      <c r="D9" s="58">
        <f>+D10+D11+D12+D13+D14</f>
        <v>32120434.079999998</v>
      </c>
      <c r="E9" s="59">
        <f>+E10+E11+E12+E13+E14</f>
        <v>0.55625583293119107</v>
      </c>
    </row>
    <row r="10" spans="1:11">
      <c r="B10" s="60"/>
      <c r="C10" s="61" t="s">
        <v>374</v>
      </c>
      <c r="D10" s="62">
        <v>21558592.969999999</v>
      </c>
      <c r="E10" s="63">
        <f t="shared" ref="E10:E23" si="0">+D10/$D$25</f>
        <v>0.37334779036559862</v>
      </c>
    </row>
    <row r="11" spans="1:11">
      <c r="B11" s="60"/>
      <c r="C11" s="61" t="s">
        <v>375</v>
      </c>
      <c r="D11" s="62">
        <v>4308754.38</v>
      </c>
      <c r="E11" s="63">
        <f t="shared" si="0"/>
        <v>7.4618224354420615E-2</v>
      </c>
    </row>
    <row r="12" spans="1:11">
      <c r="B12" s="60"/>
      <c r="C12" s="61" t="s">
        <v>376</v>
      </c>
      <c r="D12" s="62">
        <v>5685986.7300000004</v>
      </c>
      <c r="E12" s="63">
        <f t="shared" si="0"/>
        <v>9.846888359772285E-2</v>
      </c>
    </row>
    <row r="13" spans="1:11">
      <c r="B13" s="60"/>
      <c r="C13" s="61" t="s">
        <v>377</v>
      </c>
      <c r="D13" s="62">
        <v>230000</v>
      </c>
      <c r="E13" s="63">
        <f>+D13/$D$25</f>
        <v>3.983098150402516E-3</v>
      </c>
    </row>
    <row r="14" spans="1:11">
      <c r="B14" s="60"/>
      <c r="C14" s="61" t="s">
        <v>378</v>
      </c>
      <c r="D14" s="62">
        <v>337100</v>
      </c>
      <c r="E14" s="63">
        <f>+D14/$D$25</f>
        <v>5.8378364630464709E-3</v>
      </c>
    </row>
    <row r="15" spans="1:11" ht="16.5" customHeight="1">
      <c r="B15" s="392" t="s">
        <v>379</v>
      </c>
      <c r="C15" s="392"/>
      <c r="D15" s="58">
        <f>+D16+D17+D18</f>
        <v>25623561</v>
      </c>
      <c r="E15" s="59">
        <f t="shared" si="0"/>
        <v>0.44374416706880893</v>
      </c>
    </row>
    <row r="16" spans="1:11">
      <c r="B16" s="60"/>
      <c r="C16" s="61" t="s">
        <v>380</v>
      </c>
      <c r="D16" s="62">
        <v>0</v>
      </c>
      <c r="E16" s="63">
        <f t="shared" si="0"/>
        <v>0</v>
      </c>
    </row>
    <row r="17" spans="2:7">
      <c r="B17" s="60"/>
      <c r="C17" s="61" t="s">
        <v>381</v>
      </c>
      <c r="D17" s="62">
        <v>25623561</v>
      </c>
      <c r="E17" s="63">
        <f t="shared" si="0"/>
        <v>0.44374416706880893</v>
      </c>
      <c r="G17" s="64"/>
    </row>
    <row r="18" spans="2:7">
      <c r="B18" s="60"/>
      <c r="C18" s="65" t="s">
        <v>382</v>
      </c>
      <c r="D18" s="62">
        <v>0</v>
      </c>
      <c r="E18" s="63">
        <f t="shared" si="0"/>
        <v>0</v>
      </c>
    </row>
    <row r="19" spans="2:7" ht="16.5" customHeight="1">
      <c r="B19" s="392" t="s">
        <v>383</v>
      </c>
      <c r="C19" s="392"/>
      <c r="D19" s="58">
        <f>+D20+D21</f>
        <v>0</v>
      </c>
      <c r="E19" s="59">
        <f t="shared" si="0"/>
        <v>0</v>
      </c>
    </row>
    <row r="20" spans="2:7" ht="16.5">
      <c r="B20" s="66"/>
      <c r="C20" s="61" t="s">
        <v>384</v>
      </c>
      <c r="D20" s="62">
        <v>0</v>
      </c>
      <c r="E20" s="63">
        <f t="shared" si="0"/>
        <v>0</v>
      </c>
    </row>
    <row r="21" spans="2:7">
      <c r="B21" s="60"/>
      <c r="C21" s="65" t="s">
        <v>385</v>
      </c>
      <c r="D21" s="62"/>
      <c r="E21" s="63">
        <f t="shared" si="0"/>
        <v>0</v>
      </c>
    </row>
    <row r="22" spans="2:7" ht="16.5" customHeight="1">
      <c r="B22" s="393" t="s">
        <v>386</v>
      </c>
      <c r="C22" s="393"/>
      <c r="D22" s="62">
        <v>0</v>
      </c>
      <c r="E22" s="63">
        <f t="shared" si="0"/>
        <v>0</v>
      </c>
    </row>
    <row r="23" spans="2:7" ht="17.25" customHeight="1">
      <c r="B23" s="393" t="s">
        <v>387</v>
      </c>
      <c r="C23" s="393"/>
      <c r="D23" s="62"/>
      <c r="E23" s="63">
        <f t="shared" si="0"/>
        <v>0</v>
      </c>
    </row>
    <row r="24" spans="2:7">
      <c r="C24" s="46" t="s">
        <v>369</v>
      </c>
      <c r="E24" s="63"/>
    </row>
    <row r="25" spans="2:7">
      <c r="B25" s="386" t="s">
        <v>388</v>
      </c>
      <c r="C25" s="386"/>
      <c r="D25" s="69">
        <f>+D9+D15+D19</f>
        <v>57743995.079999998</v>
      </c>
      <c r="E25" s="52">
        <f>+E9+E15+E19</f>
        <v>1</v>
      </c>
    </row>
  </sheetData>
  <mergeCells count="12">
    <mergeCell ref="B25:C25"/>
    <mergeCell ref="A1:F1"/>
    <mergeCell ref="A2:F2"/>
    <mergeCell ref="A3:F3"/>
    <mergeCell ref="A4:F4"/>
    <mergeCell ref="A5:F5"/>
    <mergeCell ref="B7:C7"/>
    <mergeCell ref="B9:C9"/>
    <mergeCell ref="B15:C15"/>
    <mergeCell ref="B19:C19"/>
    <mergeCell ref="B22:C22"/>
    <mergeCell ref="B23:C23"/>
  </mergeCells>
  <pageMargins left="0.70866141732283472" right="0.70866141732283472" top="0.74803149606299213" bottom="0.74803149606299213" header="0.31496062992125984" footer="0.31496062992125984"/>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42"/>
  <sheetViews>
    <sheetView topLeftCell="C1" zoomScaleNormal="100" workbookViewId="0">
      <selection activeCell="D29" sqref="D29"/>
    </sheetView>
  </sheetViews>
  <sheetFormatPr baseColWidth="10" defaultColWidth="11.5" defaultRowHeight="15"/>
  <cols>
    <col min="1" max="1" width="12.83203125" style="46" customWidth="1"/>
    <col min="2" max="2" width="17.1640625" style="67" customWidth="1"/>
    <col min="3" max="3" width="64.5" style="46" customWidth="1"/>
    <col min="4" max="4" width="25.5" style="68" customWidth="1"/>
    <col min="5" max="5" width="16.83203125" style="70" customWidth="1"/>
    <col min="6" max="6" width="12.83203125" style="46" customWidth="1"/>
    <col min="7" max="16384" width="11.5" style="46"/>
  </cols>
  <sheetData>
    <row r="1" spans="1:11" ht="18.75">
      <c r="A1" s="395" t="s">
        <v>365</v>
      </c>
      <c r="B1" s="395"/>
      <c r="C1" s="395"/>
      <c r="D1" s="395"/>
      <c r="E1" s="395"/>
      <c r="F1" s="395"/>
      <c r="G1" s="45"/>
      <c r="H1" s="45"/>
      <c r="I1" s="45"/>
      <c r="J1" s="45"/>
      <c r="K1" s="45"/>
    </row>
    <row r="2" spans="1:11" ht="18.75">
      <c r="A2" s="395" t="s">
        <v>366</v>
      </c>
      <c r="B2" s="395"/>
      <c r="C2" s="395"/>
      <c r="D2" s="395"/>
      <c r="E2" s="395"/>
      <c r="F2" s="395"/>
      <c r="G2" s="45"/>
      <c r="H2" s="45"/>
      <c r="I2" s="45"/>
      <c r="J2" s="45"/>
      <c r="K2" s="45"/>
    </row>
    <row r="3" spans="1:11" ht="15.75">
      <c r="A3" s="388" t="s">
        <v>389</v>
      </c>
      <c r="B3" s="388"/>
      <c r="C3" s="388"/>
      <c r="D3" s="388"/>
      <c r="E3" s="388"/>
      <c r="F3" s="388"/>
      <c r="G3" s="71"/>
      <c r="H3" s="71"/>
      <c r="I3" s="71"/>
      <c r="J3" s="71"/>
      <c r="K3" s="71"/>
    </row>
    <row r="5" spans="1:11" s="47" customFormat="1" ht="15.75">
      <c r="A5" s="396" t="s">
        <v>390</v>
      </c>
      <c r="B5" s="396"/>
      <c r="C5" s="396"/>
      <c r="D5" s="396"/>
      <c r="E5" s="396"/>
      <c r="F5" s="396"/>
    </row>
    <row r="6" spans="1:11" s="47" customFormat="1" ht="15.75" thickBot="1">
      <c r="B6" s="48"/>
      <c r="C6" s="47" t="s">
        <v>369</v>
      </c>
      <c r="D6" s="49"/>
      <c r="E6" s="50"/>
    </row>
    <row r="7" spans="1:11" ht="15.75" thickBot="1">
      <c r="B7" s="397" t="s">
        <v>370</v>
      </c>
      <c r="C7" s="398"/>
      <c r="D7" s="72" t="s">
        <v>371</v>
      </c>
      <c r="E7" s="73" t="s">
        <v>372</v>
      </c>
    </row>
    <row r="8" spans="1:11" ht="16.5" customHeight="1">
      <c r="B8" s="74"/>
      <c r="C8" s="75"/>
      <c r="D8" s="76"/>
      <c r="E8" s="77"/>
    </row>
    <row r="9" spans="1:11" ht="16.5" customHeight="1">
      <c r="B9" s="78">
        <v>311101</v>
      </c>
      <c r="C9" s="79" t="s">
        <v>391</v>
      </c>
      <c r="D9" s="80">
        <v>1541073.0400000003</v>
      </c>
      <c r="E9" s="63">
        <f t="shared" ref="E9:E39" si="0">+D9/$D$42</f>
        <v>2.6688022501436547E-2</v>
      </c>
    </row>
    <row r="10" spans="1:11" ht="16.5" customHeight="1">
      <c r="B10" s="78">
        <v>311102</v>
      </c>
      <c r="C10" s="79" t="s">
        <v>392</v>
      </c>
      <c r="D10" s="80">
        <v>8172046.1100000003</v>
      </c>
      <c r="E10" s="63">
        <f t="shared" si="0"/>
        <v>0.14152200759183808</v>
      </c>
    </row>
    <row r="11" spans="1:11" ht="16.5" customHeight="1">
      <c r="B11" s="78">
        <v>311103</v>
      </c>
      <c r="C11" s="79" t="s">
        <v>393</v>
      </c>
      <c r="D11" s="80">
        <v>564862.24</v>
      </c>
      <c r="E11" s="63">
        <f t="shared" si="0"/>
        <v>9.7821814930535989E-3</v>
      </c>
    </row>
    <row r="12" spans="1:11" ht="16.5" customHeight="1">
      <c r="B12" s="78">
        <v>311104</v>
      </c>
      <c r="C12" s="79" t="s">
        <v>394</v>
      </c>
      <c r="D12" s="80">
        <v>1625971.08</v>
      </c>
      <c r="E12" s="63">
        <f t="shared" si="0"/>
        <v>2.815827131057012E-2</v>
      </c>
    </row>
    <row r="13" spans="1:11" ht="16.5" customHeight="1">
      <c r="B13" s="78">
        <v>311105</v>
      </c>
      <c r="C13" s="79" t="s">
        <v>395</v>
      </c>
      <c r="D13" s="80">
        <v>254199.13999999998</v>
      </c>
      <c r="E13" s="63">
        <f t="shared" si="0"/>
        <v>4.4021744538246012E-3</v>
      </c>
    </row>
    <row r="14" spans="1:11" ht="16.5" customHeight="1">
      <c r="B14" s="78">
        <v>311106</v>
      </c>
      <c r="C14" s="79" t="s">
        <v>396</v>
      </c>
      <c r="D14" s="80">
        <v>79337.179999999993</v>
      </c>
      <c r="E14" s="63">
        <f t="shared" si="0"/>
        <v>1.3739468474774699E-3</v>
      </c>
    </row>
    <row r="15" spans="1:11" ht="16.5" customHeight="1">
      <c r="B15" s="78">
        <v>311107</v>
      </c>
      <c r="C15" s="79" t="s">
        <v>397</v>
      </c>
      <c r="D15" s="80">
        <v>824702.12</v>
      </c>
      <c r="E15" s="63">
        <f t="shared" si="0"/>
        <v>1.4282041255839775E-2</v>
      </c>
    </row>
    <row r="16" spans="1:11" ht="16.5" customHeight="1">
      <c r="B16" s="78">
        <v>311108</v>
      </c>
      <c r="C16" s="79" t="s">
        <v>398</v>
      </c>
      <c r="D16" s="80">
        <v>162670.30000000002</v>
      </c>
      <c r="E16" s="63">
        <f t="shared" si="0"/>
        <v>2.8170946567953933E-3</v>
      </c>
    </row>
    <row r="17" spans="2:5" ht="16.5" customHeight="1">
      <c r="B17" s="78">
        <v>311109</v>
      </c>
      <c r="C17" s="79" t="s">
        <v>399</v>
      </c>
      <c r="D17" s="80">
        <v>98165.599999999991</v>
      </c>
      <c r="E17" s="63">
        <f t="shared" si="0"/>
        <v>1.7000139991203915E-3</v>
      </c>
    </row>
    <row r="18" spans="2:5" ht="16.5" customHeight="1">
      <c r="B18" s="78">
        <v>311110</v>
      </c>
      <c r="C18" s="79" t="s">
        <v>400</v>
      </c>
      <c r="D18" s="80">
        <v>79337.179999999993</v>
      </c>
      <c r="E18" s="63">
        <f t="shared" si="0"/>
        <v>1.3739468474774699E-3</v>
      </c>
    </row>
    <row r="19" spans="2:5" ht="16.5" customHeight="1">
      <c r="B19" s="78">
        <v>311111</v>
      </c>
      <c r="C19" s="79" t="s">
        <v>401</v>
      </c>
      <c r="D19" s="80">
        <v>208592.02</v>
      </c>
      <c r="E19" s="63">
        <f t="shared" si="0"/>
        <v>3.6123586480885429E-3</v>
      </c>
    </row>
    <row r="20" spans="2:5" ht="16.5" customHeight="1">
      <c r="B20" s="78">
        <v>311112</v>
      </c>
      <c r="C20" s="79" t="s">
        <v>402</v>
      </c>
      <c r="D20" s="80">
        <v>959084.85333000019</v>
      </c>
      <c r="E20" s="63">
        <f t="shared" si="0"/>
        <v>1.6609256980096163E-2</v>
      </c>
    </row>
    <row r="21" spans="2:5" ht="16.5" customHeight="1">
      <c r="B21" s="78">
        <v>311113</v>
      </c>
      <c r="C21" s="79" t="s">
        <v>403</v>
      </c>
      <c r="D21" s="80">
        <v>654998.24600000004</v>
      </c>
      <c r="E21" s="63">
        <f t="shared" si="0"/>
        <v>1.1343140444303321E-2</v>
      </c>
    </row>
    <row r="22" spans="2:5" ht="16.5" customHeight="1">
      <c r="B22" s="78">
        <v>311114</v>
      </c>
      <c r="C22" s="79" t="s">
        <v>404</v>
      </c>
      <c r="D22" s="80">
        <v>224779.62</v>
      </c>
      <c r="E22" s="63">
        <f t="shared" si="0"/>
        <v>3.892692559480734E-3</v>
      </c>
    </row>
    <row r="23" spans="2:5" ht="16.5" customHeight="1">
      <c r="B23" s="78">
        <v>311115</v>
      </c>
      <c r="C23" s="79" t="s">
        <v>405</v>
      </c>
      <c r="D23" s="80">
        <v>26328946.719999999</v>
      </c>
      <c r="E23" s="63">
        <f t="shared" si="0"/>
        <v>0.45595990862476177</v>
      </c>
    </row>
    <row r="24" spans="2:5" ht="16.5" customHeight="1">
      <c r="B24" s="78">
        <v>311116</v>
      </c>
      <c r="C24" s="79" t="s">
        <v>406</v>
      </c>
      <c r="D24" s="80">
        <v>229090.16</v>
      </c>
      <c r="E24" s="63">
        <f t="shared" si="0"/>
        <v>3.9673417068782791E-3</v>
      </c>
    </row>
    <row r="25" spans="2:5" ht="16.5" customHeight="1">
      <c r="B25" s="78">
        <v>311117</v>
      </c>
      <c r="C25" s="79" t="s">
        <v>407</v>
      </c>
      <c r="D25" s="80">
        <v>98165.599999999991</v>
      </c>
      <c r="E25" s="63">
        <f t="shared" si="0"/>
        <v>1.7000139991203915E-3</v>
      </c>
    </row>
    <row r="26" spans="2:5" ht="16.5" customHeight="1">
      <c r="B26" s="78">
        <v>311118</v>
      </c>
      <c r="C26" s="79" t="s">
        <v>408</v>
      </c>
      <c r="D26" s="80">
        <v>79337.179999999993</v>
      </c>
      <c r="E26" s="63">
        <f t="shared" si="0"/>
        <v>1.3739468474774699E-3</v>
      </c>
    </row>
    <row r="27" spans="2:5" ht="16.5" customHeight="1">
      <c r="B27" s="78">
        <v>311119</v>
      </c>
      <c r="C27" s="79" t="s">
        <v>409</v>
      </c>
      <c r="D27" s="80">
        <v>340700.05999999994</v>
      </c>
      <c r="E27" s="63">
        <f t="shared" si="0"/>
        <v>5.9001816471468344E-3</v>
      </c>
    </row>
    <row r="28" spans="2:5" ht="16.5" customHeight="1">
      <c r="B28" s="78">
        <v>311120</v>
      </c>
      <c r="C28" s="79" t="s">
        <v>410</v>
      </c>
      <c r="D28" s="80">
        <v>3506326.8299999977</v>
      </c>
      <c r="E28" s="63">
        <f t="shared" si="0"/>
        <v>6.072193004974677E-2</v>
      </c>
    </row>
    <row r="29" spans="2:5" ht="16.5" customHeight="1">
      <c r="B29" s="78">
        <v>311121</v>
      </c>
      <c r="C29" s="79" t="s">
        <v>411</v>
      </c>
      <c r="D29" s="80">
        <v>64595.96</v>
      </c>
      <c r="E29" s="63">
        <f t="shared" si="0"/>
        <v>1.1186610817498274E-3</v>
      </c>
    </row>
    <row r="30" spans="2:5" ht="16.5" customHeight="1">
      <c r="B30" s="78">
        <v>311122</v>
      </c>
      <c r="C30" s="79" t="s">
        <v>412</v>
      </c>
      <c r="D30" s="80">
        <v>64595.96</v>
      </c>
      <c r="E30" s="63">
        <f t="shared" si="0"/>
        <v>1.1186610817498274E-3</v>
      </c>
    </row>
    <row r="31" spans="2:5" ht="16.5" customHeight="1">
      <c r="B31" s="78">
        <v>311123</v>
      </c>
      <c r="C31" s="79" t="s">
        <v>413</v>
      </c>
      <c r="D31" s="80">
        <v>129254.84</v>
      </c>
      <c r="E31" s="63">
        <f t="shared" si="0"/>
        <v>2.2384118006110731E-3</v>
      </c>
    </row>
    <row r="32" spans="2:5" ht="16.5" customHeight="1">
      <c r="B32" s="78">
        <v>311124</v>
      </c>
      <c r="C32" s="79" t="s">
        <v>414</v>
      </c>
      <c r="D32" s="80">
        <v>307921.89999999997</v>
      </c>
      <c r="E32" s="63">
        <f t="shared" si="0"/>
        <v>5.3325354364028663E-3</v>
      </c>
    </row>
    <row r="33" spans="2:5" ht="16.5" customHeight="1">
      <c r="B33" s="78">
        <v>311125</v>
      </c>
      <c r="C33" s="79" t="s">
        <v>415</v>
      </c>
      <c r="D33" s="80">
        <v>79337.179999999993</v>
      </c>
      <c r="E33" s="63">
        <f t="shared" si="0"/>
        <v>1.3739468474774699E-3</v>
      </c>
    </row>
    <row r="34" spans="2:5" ht="16.5" customHeight="1">
      <c r="B34" s="78">
        <v>311126</v>
      </c>
      <c r="C34" s="79" t="s">
        <v>416</v>
      </c>
      <c r="D34" s="80">
        <v>79337.179999999993</v>
      </c>
      <c r="E34" s="63">
        <f t="shared" si="0"/>
        <v>1.3739468474774699E-3</v>
      </c>
    </row>
    <row r="35" spans="2:5" ht="16.5" customHeight="1">
      <c r="B35" s="78">
        <v>311127</v>
      </c>
      <c r="C35" s="79" t="s">
        <v>417</v>
      </c>
      <c r="D35" s="80">
        <v>6736387.6799999978</v>
      </c>
      <c r="E35" s="63">
        <f t="shared" si="0"/>
        <v>0.11665953612571138</v>
      </c>
    </row>
    <row r="36" spans="2:5" ht="16.5" customHeight="1">
      <c r="B36" s="78">
        <v>311128</v>
      </c>
      <c r="C36" s="79" t="s">
        <v>418</v>
      </c>
      <c r="D36" s="80">
        <v>932685.29999999981</v>
      </c>
      <c r="E36" s="63">
        <f t="shared" si="0"/>
        <v>1.6152074319046607E-2</v>
      </c>
    </row>
    <row r="37" spans="2:5" ht="16.5" customHeight="1">
      <c r="B37" s="78">
        <v>311129</v>
      </c>
      <c r="C37" s="79" t="s">
        <v>419</v>
      </c>
      <c r="D37" s="80">
        <v>3060808.0199999996</v>
      </c>
      <c r="E37" s="63">
        <f t="shared" si="0"/>
        <v>5.3006516362350625E-2</v>
      </c>
    </row>
    <row r="38" spans="2:5" ht="16.5" customHeight="1">
      <c r="B38" s="78">
        <v>311130</v>
      </c>
      <c r="C38" s="79" t="s">
        <v>420</v>
      </c>
      <c r="D38" s="80">
        <v>112752.64000000001</v>
      </c>
      <c r="E38" s="63">
        <f t="shared" si="0"/>
        <v>1.9526297036617903E-3</v>
      </c>
    </row>
    <row r="39" spans="2:5" ht="16.5" customHeight="1">
      <c r="B39" s="78">
        <v>311131</v>
      </c>
      <c r="C39" s="79" t="s">
        <v>421</v>
      </c>
      <c r="D39" s="80">
        <v>143933.13999999998</v>
      </c>
      <c r="E39" s="63">
        <f t="shared" si="0"/>
        <v>2.4926079292272971E-3</v>
      </c>
    </row>
    <row r="40" spans="2:5" ht="17.25" customHeight="1">
      <c r="B40" s="81"/>
      <c r="C40" s="82"/>
      <c r="D40" s="62"/>
      <c r="E40" s="83"/>
    </row>
    <row r="41" spans="2:5">
      <c r="C41" s="46" t="s">
        <v>369</v>
      </c>
    </row>
    <row r="42" spans="2:5">
      <c r="B42" s="394" t="s">
        <v>388</v>
      </c>
      <c r="C42" s="394"/>
      <c r="D42" s="84">
        <f>SUM(D9:D41)</f>
        <v>57743995.079329997</v>
      </c>
      <c r="E42" s="85">
        <f>SUM(E9:E41)</f>
        <v>1</v>
      </c>
    </row>
  </sheetData>
  <mergeCells count="6">
    <mergeCell ref="B42:C42"/>
    <mergeCell ref="A1:F1"/>
    <mergeCell ref="A2:F2"/>
    <mergeCell ref="A3:F3"/>
    <mergeCell ref="A5:F5"/>
    <mergeCell ref="B7:C7"/>
  </mergeCells>
  <pageMargins left="0.70866141732283472" right="0.70866141732283472" top="0.74803149606299213" bottom="0.74803149606299213" header="0.31496062992125984" footer="0.31496062992125984"/>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638"/>
  <sheetViews>
    <sheetView view="pageBreakPreview" zoomScale="70" zoomScaleNormal="70" zoomScaleSheetLayoutView="70" workbookViewId="0">
      <selection activeCell="D638" sqref="D638"/>
    </sheetView>
  </sheetViews>
  <sheetFormatPr baseColWidth="10" defaultColWidth="9.33203125" defaultRowHeight="10.5"/>
  <cols>
    <col min="1" max="1" width="9.33203125" style="86"/>
    <col min="2" max="2" width="21" style="91" customWidth="1"/>
    <col min="3" max="3" width="74.5" style="91" customWidth="1"/>
    <col min="4" max="4" width="24" style="93" customWidth="1"/>
    <col min="5" max="5" width="28.1640625" style="97" customWidth="1"/>
    <col min="6" max="6" width="30.6640625" style="90" customWidth="1"/>
    <col min="7" max="7" width="26.1640625" style="86" customWidth="1"/>
    <col min="8" max="8" width="16" style="86" customWidth="1"/>
    <col min="9" max="9" width="24.1640625" style="86" customWidth="1"/>
    <col min="10" max="16384" width="9.33203125" style="86"/>
  </cols>
  <sheetData>
    <row r="1" spans="1:10" ht="13.9" customHeight="1">
      <c r="B1" s="87"/>
      <c r="C1" s="87"/>
      <c r="D1" s="88"/>
      <c r="E1" s="89"/>
    </row>
    <row r="2" spans="1:10" ht="13.9" customHeight="1">
      <c r="A2" s="399" t="s">
        <v>355</v>
      </c>
      <c r="B2" s="399"/>
      <c r="C2" s="399"/>
      <c r="D2" s="399"/>
      <c r="E2" s="399"/>
    </row>
    <row r="3" spans="1:10" ht="31.5" customHeight="1">
      <c r="A3" s="399"/>
      <c r="B3" s="399"/>
      <c r="C3" s="399"/>
      <c r="D3" s="399"/>
      <c r="E3" s="399"/>
    </row>
    <row r="4" spans="1:10" ht="13.9" customHeight="1" thickBot="1">
      <c r="C4" s="92"/>
      <c r="E4" s="94"/>
    </row>
    <row r="5" spans="1:10" ht="35.25" customHeight="1" thickBot="1">
      <c r="A5" s="400" t="s">
        <v>422</v>
      </c>
      <c r="B5" s="401"/>
      <c r="C5" s="401"/>
      <c r="D5" s="401"/>
      <c r="E5" s="402"/>
    </row>
    <row r="6" spans="1:10" ht="39.75" customHeight="1" thickBot="1">
      <c r="A6" s="403" t="s">
        <v>423</v>
      </c>
      <c r="B6" s="404"/>
      <c r="C6" s="405"/>
      <c r="D6" s="95" t="s">
        <v>0</v>
      </c>
      <c r="E6" s="96" t="s">
        <v>372</v>
      </c>
    </row>
    <row r="7" spans="1:10" ht="12.6" customHeight="1"/>
    <row r="8" spans="1:10" ht="20.65" customHeight="1">
      <c r="B8" s="98" t="s">
        <v>424</v>
      </c>
      <c r="C8" s="99" t="s">
        <v>391</v>
      </c>
      <c r="D8" s="100"/>
      <c r="F8" s="101"/>
      <c r="G8" s="102" t="s">
        <v>425</v>
      </c>
      <c r="H8" s="102" t="s">
        <v>426</v>
      </c>
    </row>
    <row r="9" spans="1:10" s="103" customFormat="1" ht="27.75" customHeight="1">
      <c r="B9" s="104" t="s">
        <v>1</v>
      </c>
      <c r="C9" s="104" t="s">
        <v>2</v>
      </c>
      <c r="D9" s="105">
        <f>+D10+D13</f>
        <v>1541073.0400000003</v>
      </c>
      <c r="E9" s="106">
        <f>+E10+E13</f>
        <v>2.6688022501436547E-2</v>
      </c>
      <c r="F9" s="107">
        <f>+D9+D94+D279+D291+D303+D313+D323+D337+D347+D357+D367+D377+D392+D406+D416+D434+D444+D454+D464+D478+D492+D502+D512+D522+D532+D542+D619+D629</f>
        <v>13673700.409330001</v>
      </c>
      <c r="G9" s="107">
        <f>+D9+D94+D279+D291+D303+D313+D323+D337+D347+D357+D367+D377+D392+D406+D416+D434+D444+D454+D464+D478+D492+D502+D512+D522+D532+D542+D552+D599+D609+D619+D629</f>
        <v>21558592.969329998</v>
      </c>
      <c r="H9" s="107">
        <v>20389359.699999999</v>
      </c>
      <c r="I9" s="107"/>
    </row>
    <row r="10" spans="1:10" s="103" customFormat="1" ht="27.75" customHeight="1">
      <c r="B10" s="108" t="s">
        <v>3</v>
      </c>
      <c r="C10" s="108" t="s">
        <v>4</v>
      </c>
      <c r="D10" s="109">
        <f>+D11</f>
        <v>1422528.9600000002</v>
      </c>
      <c r="E10" s="110">
        <f>+E11</f>
        <v>2.4635097693633735E-2</v>
      </c>
      <c r="F10" s="107"/>
      <c r="H10" s="107">
        <f>+H9*1.03</f>
        <v>21001040.491</v>
      </c>
      <c r="I10" s="111">
        <f>+G9-H10</f>
        <v>557552.47832999751</v>
      </c>
      <c r="J10" s="103" t="s">
        <v>427</v>
      </c>
    </row>
    <row r="11" spans="1:10" s="103" customFormat="1" ht="27.75" customHeight="1">
      <c r="B11" s="112" t="s">
        <v>5</v>
      </c>
      <c r="C11" s="112" t="s">
        <v>6</v>
      </c>
      <c r="D11" s="113">
        <f>+D12</f>
        <v>1422528.9600000002</v>
      </c>
      <c r="E11" s="114">
        <f>+E12</f>
        <v>2.4635097693633735E-2</v>
      </c>
      <c r="F11" s="107"/>
    </row>
    <row r="12" spans="1:10" s="103" customFormat="1" ht="27.75" customHeight="1">
      <c r="B12" s="112" t="s">
        <v>7</v>
      </c>
      <c r="C12" s="112" t="s">
        <v>8</v>
      </c>
      <c r="D12" s="113">
        <v>1422528.9600000002</v>
      </c>
      <c r="E12" s="114">
        <f>+D12/D637</f>
        <v>2.4635097693633735E-2</v>
      </c>
      <c r="F12" s="107">
        <f>+D12+D97+D282+D294+D306+D316+D326+D340+D350+D360+D370+D380+D395+D409+D419+D437+D447+D457+D467+D481+D495+D505+D515+D525+D535+D545+D622+D632</f>
        <v>11972560.799999997</v>
      </c>
      <c r="G12" s="103" t="s">
        <v>428</v>
      </c>
    </row>
    <row r="13" spans="1:10" s="103" customFormat="1" ht="27.75" customHeight="1">
      <c r="B13" s="108" t="s">
        <v>9</v>
      </c>
      <c r="C13" s="108" t="s">
        <v>10</v>
      </c>
      <c r="D13" s="109">
        <f>+D14</f>
        <v>118544.08</v>
      </c>
      <c r="E13" s="115">
        <f>+E14</f>
        <v>2.052924807802811E-3</v>
      </c>
      <c r="F13" s="107">
        <f>+D287+D299</f>
        <v>589243.19999999995</v>
      </c>
      <c r="G13" s="103" t="s">
        <v>429</v>
      </c>
    </row>
    <row r="14" spans="1:10" s="103" customFormat="1" ht="27.75" customHeight="1">
      <c r="B14" s="112" t="s">
        <v>11</v>
      </c>
      <c r="C14" s="112" t="s">
        <v>12</v>
      </c>
      <c r="D14" s="113">
        <f>+D15</f>
        <v>118544.08</v>
      </c>
      <c r="E14" s="114">
        <f>+E15</f>
        <v>2.052924807802811E-3</v>
      </c>
      <c r="F14" s="107">
        <f>+D329+D383+D398+D470+D484</f>
        <v>26901.369330000001</v>
      </c>
      <c r="G14" s="103" t="s">
        <v>430</v>
      </c>
    </row>
    <row r="15" spans="1:10" s="103" customFormat="1" ht="27.75" customHeight="1">
      <c r="B15" s="112" t="s">
        <v>15</v>
      </c>
      <c r="C15" s="112" t="s">
        <v>16</v>
      </c>
      <c r="D15" s="113">
        <v>118544.08</v>
      </c>
      <c r="E15" s="114">
        <f>+D15/D637</f>
        <v>2.052924807802811E-3</v>
      </c>
      <c r="F15" s="107">
        <f>+D15+D101+D285+D297+D309+D319+D330+D343+D353+D363+D373+D384+D399+D412+D422+D440+D450+D460+D471+D485+D498+D508+D518+D528+D538+D548+D625+D635</f>
        <v>1029995.0400000003</v>
      </c>
      <c r="G15" s="103" t="s">
        <v>431</v>
      </c>
    </row>
    <row r="16" spans="1:10" s="103" customFormat="1" ht="27.75" customHeight="1">
      <c r="B16" s="104" t="s">
        <v>33</v>
      </c>
      <c r="C16" s="104" t="s">
        <v>34</v>
      </c>
      <c r="D16" s="105">
        <f>+D17+D30+D33+D36+D39</f>
        <v>0</v>
      </c>
      <c r="E16" s="106">
        <f>+E17+E30+E33+E36+E39</f>
        <v>0</v>
      </c>
      <c r="F16" s="107">
        <f>+D333+D385+D400+D472+D486</f>
        <v>55000</v>
      </c>
    </row>
    <row r="17" spans="2:7" s="103" customFormat="1" ht="27.75" customHeight="1">
      <c r="B17" s="108" t="s">
        <v>35</v>
      </c>
      <c r="C17" s="108" t="s">
        <v>36</v>
      </c>
      <c r="D17" s="109">
        <f>+D18+D20+D22+D24+D26+D28</f>
        <v>0</v>
      </c>
      <c r="E17" s="110">
        <f>+E18+E20+E22+E24+E26+E28</f>
        <v>0</v>
      </c>
      <c r="F17" s="107">
        <f>SUM(F12:F16)</f>
        <v>13673700.409329997</v>
      </c>
      <c r="G17" s="111">
        <f>+F17-F9</f>
        <v>0</v>
      </c>
    </row>
    <row r="18" spans="2:7" s="103" customFormat="1" ht="27.75" customHeight="1">
      <c r="B18" s="112" t="s">
        <v>37</v>
      </c>
      <c r="C18" s="112" t="s">
        <v>38</v>
      </c>
      <c r="D18" s="113">
        <f>+D19</f>
        <v>0</v>
      </c>
      <c r="E18" s="116">
        <f>+E19</f>
        <v>0</v>
      </c>
      <c r="F18" s="107"/>
    </row>
    <row r="19" spans="2:7" s="103" customFormat="1" ht="27.75" customHeight="1">
      <c r="B19" s="112" t="s">
        <v>39</v>
      </c>
      <c r="C19" s="112" t="s">
        <v>40</v>
      </c>
      <c r="D19" s="113">
        <v>0</v>
      </c>
      <c r="E19" s="114">
        <f>+D19/D637</f>
        <v>0</v>
      </c>
      <c r="F19" s="107"/>
    </row>
    <row r="20" spans="2:7" s="103" customFormat="1" ht="27.75" customHeight="1">
      <c r="B20" s="112" t="s">
        <v>45</v>
      </c>
      <c r="C20" s="112" t="s">
        <v>46</v>
      </c>
      <c r="D20" s="113">
        <f>+D21</f>
        <v>0</v>
      </c>
      <c r="E20" s="114">
        <f>+E21</f>
        <v>0</v>
      </c>
      <c r="F20" s="107"/>
    </row>
    <row r="21" spans="2:7" s="103" customFormat="1" ht="27.75" customHeight="1">
      <c r="B21" s="112" t="s">
        <v>47</v>
      </c>
      <c r="C21" s="112" t="s">
        <v>48</v>
      </c>
      <c r="D21" s="113">
        <v>0</v>
      </c>
      <c r="E21" s="114">
        <f>+D21/D637</f>
        <v>0</v>
      </c>
      <c r="F21" s="107"/>
    </row>
    <row r="22" spans="2:7" s="103" customFormat="1" ht="27.75" customHeight="1">
      <c r="B22" s="112" t="s">
        <v>49</v>
      </c>
      <c r="C22" s="112" t="s">
        <v>50</v>
      </c>
      <c r="D22" s="113">
        <f>+D23</f>
        <v>0</v>
      </c>
      <c r="E22" s="114">
        <f>+E23</f>
        <v>0</v>
      </c>
      <c r="F22" s="107"/>
    </row>
    <row r="23" spans="2:7" s="103" customFormat="1" ht="27.75" customHeight="1">
      <c r="B23" s="112" t="s">
        <v>51</v>
      </c>
      <c r="C23" s="112" t="s">
        <v>52</v>
      </c>
      <c r="D23" s="113">
        <v>0</v>
      </c>
      <c r="E23" s="114">
        <f>+D23/D637</f>
        <v>0</v>
      </c>
      <c r="F23" s="107"/>
    </row>
    <row r="24" spans="2:7" s="103" customFormat="1" ht="27.75" customHeight="1">
      <c r="B24" s="112" t="s">
        <v>53</v>
      </c>
      <c r="C24" s="112" t="s">
        <v>54</v>
      </c>
      <c r="D24" s="113">
        <f>+D25</f>
        <v>0</v>
      </c>
      <c r="E24" s="114">
        <f>+E25</f>
        <v>0</v>
      </c>
      <c r="F24" s="107"/>
    </row>
    <row r="25" spans="2:7" s="103" customFormat="1" ht="27.75" customHeight="1">
      <c r="B25" s="112" t="s">
        <v>55</v>
      </c>
      <c r="C25" s="112" t="s">
        <v>56</v>
      </c>
      <c r="D25" s="113">
        <v>0</v>
      </c>
      <c r="E25" s="114">
        <f>+D25/D637</f>
        <v>0</v>
      </c>
      <c r="F25" s="107"/>
    </row>
    <row r="26" spans="2:7" s="103" customFormat="1" ht="27.75" customHeight="1">
      <c r="B26" s="112" t="s">
        <v>57</v>
      </c>
      <c r="C26" s="112" t="s">
        <v>58</v>
      </c>
      <c r="D26" s="113">
        <f>+D27</f>
        <v>0</v>
      </c>
      <c r="E26" s="114">
        <f>+E27</f>
        <v>0</v>
      </c>
      <c r="F26" s="107"/>
    </row>
    <row r="27" spans="2:7" s="103" customFormat="1" ht="27.75" customHeight="1">
      <c r="B27" s="112" t="s">
        <v>59</v>
      </c>
      <c r="C27" s="112" t="s">
        <v>60</v>
      </c>
      <c r="D27" s="113">
        <v>0</v>
      </c>
      <c r="E27" s="114">
        <f>+D27/D637</f>
        <v>0</v>
      </c>
      <c r="F27" s="107"/>
    </row>
    <row r="28" spans="2:7" s="103" customFormat="1" ht="27.75" customHeight="1">
      <c r="B28" s="112" t="s">
        <v>65</v>
      </c>
      <c r="C28" s="112" t="s">
        <v>66</v>
      </c>
      <c r="D28" s="113">
        <f>+D29</f>
        <v>0</v>
      </c>
      <c r="E28" s="114">
        <f>+E29</f>
        <v>0</v>
      </c>
      <c r="F28" s="107"/>
    </row>
    <row r="29" spans="2:7" s="103" customFormat="1" ht="27.75" customHeight="1">
      <c r="B29" s="112" t="s">
        <v>67</v>
      </c>
      <c r="C29" s="112" t="s">
        <v>68</v>
      </c>
      <c r="D29" s="113">
        <v>0</v>
      </c>
      <c r="E29" s="114">
        <f>+D29/D637</f>
        <v>0</v>
      </c>
      <c r="F29" s="107"/>
    </row>
    <row r="30" spans="2:7" s="103" customFormat="1" ht="27.75" customHeight="1">
      <c r="B30" s="108" t="s">
        <v>81</v>
      </c>
      <c r="C30" s="108" t="s">
        <v>82</v>
      </c>
      <c r="D30" s="109">
        <f>+D31</f>
        <v>0</v>
      </c>
      <c r="E30" s="115">
        <f>+E31</f>
        <v>0</v>
      </c>
      <c r="F30" s="107"/>
    </row>
    <row r="31" spans="2:7" s="103" customFormat="1" ht="27.75" customHeight="1">
      <c r="B31" s="112" t="s">
        <v>100</v>
      </c>
      <c r="C31" s="112" t="s">
        <v>101</v>
      </c>
      <c r="D31" s="113">
        <f>+D32</f>
        <v>0</v>
      </c>
      <c r="E31" s="114">
        <f>+E32</f>
        <v>0</v>
      </c>
      <c r="F31" s="107"/>
    </row>
    <row r="32" spans="2:7" s="103" customFormat="1" ht="27.75" customHeight="1">
      <c r="B32" s="112" t="s">
        <v>102</v>
      </c>
      <c r="C32" s="112" t="s">
        <v>103</v>
      </c>
      <c r="D32" s="113">
        <v>0</v>
      </c>
      <c r="E32" s="114">
        <f>+D32/D637</f>
        <v>0</v>
      </c>
      <c r="F32" s="107"/>
    </row>
    <row r="33" spans="2:6" s="103" customFormat="1" ht="27.75" customHeight="1">
      <c r="B33" s="108" t="s">
        <v>119</v>
      </c>
      <c r="C33" s="108" t="s">
        <v>120</v>
      </c>
      <c r="D33" s="109">
        <f>+D34</f>
        <v>0</v>
      </c>
      <c r="E33" s="115">
        <f>+E34</f>
        <v>0</v>
      </c>
      <c r="F33" s="107"/>
    </row>
    <row r="34" spans="2:6" s="103" customFormat="1" ht="27.75" customHeight="1">
      <c r="B34" s="112" t="s">
        <v>121</v>
      </c>
      <c r="C34" s="112" t="s">
        <v>120</v>
      </c>
      <c r="D34" s="113">
        <f>+D35</f>
        <v>0</v>
      </c>
      <c r="E34" s="114">
        <f>+E35</f>
        <v>0</v>
      </c>
      <c r="F34" s="107"/>
    </row>
    <row r="35" spans="2:6" s="103" customFormat="1" ht="27.75" customHeight="1">
      <c r="B35" s="112" t="s">
        <v>123</v>
      </c>
      <c r="C35" s="112" t="s">
        <v>120</v>
      </c>
      <c r="D35" s="113">
        <v>0</v>
      </c>
      <c r="E35" s="114">
        <f>+D35/D637</f>
        <v>0</v>
      </c>
      <c r="F35" s="107"/>
    </row>
    <row r="36" spans="2:6" s="103" customFormat="1" ht="27.75" customHeight="1">
      <c r="B36" s="108" t="s">
        <v>124</v>
      </c>
      <c r="C36" s="108" t="s">
        <v>125</v>
      </c>
      <c r="D36" s="109">
        <f>+D37</f>
        <v>0</v>
      </c>
      <c r="E36" s="115">
        <f>+E37</f>
        <v>0</v>
      </c>
      <c r="F36" s="107"/>
    </row>
    <row r="37" spans="2:6" s="103" customFormat="1" ht="27.75" customHeight="1">
      <c r="B37" s="112" t="s">
        <v>126</v>
      </c>
      <c r="C37" s="112" t="s">
        <v>127</v>
      </c>
      <c r="D37" s="113">
        <f>+D38</f>
        <v>0</v>
      </c>
      <c r="E37" s="114">
        <f>+E38</f>
        <v>0</v>
      </c>
      <c r="F37" s="107"/>
    </row>
    <row r="38" spans="2:6" s="103" customFormat="1" ht="27.75" customHeight="1">
      <c r="B38" s="112" t="s">
        <v>128</v>
      </c>
      <c r="C38" s="112" t="s">
        <v>129</v>
      </c>
      <c r="D38" s="113">
        <v>0</v>
      </c>
      <c r="E38" s="114">
        <f>+D38/D637</f>
        <v>0</v>
      </c>
      <c r="F38" s="107"/>
    </row>
    <row r="39" spans="2:6" s="103" customFormat="1" ht="27.75" customHeight="1">
      <c r="B39" s="108" t="s">
        <v>137</v>
      </c>
      <c r="C39" s="108" t="s">
        <v>138</v>
      </c>
      <c r="D39" s="109">
        <f>+D40+D42+D44</f>
        <v>0</v>
      </c>
      <c r="E39" s="115">
        <f>+E40+E42+E44</f>
        <v>0</v>
      </c>
      <c r="F39" s="107"/>
    </row>
    <row r="40" spans="2:6" s="103" customFormat="1" ht="27.75" customHeight="1">
      <c r="B40" s="112" t="s">
        <v>145</v>
      </c>
      <c r="C40" s="112" t="s">
        <v>146</v>
      </c>
      <c r="D40" s="113">
        <f>+D41</f>
        <v>0</v>
      </c>
      <c r="E40" s="114">
        <f>+E41</f>
        <v>0</v>
      </c>
      <c r="F40" s="107"/>
    </row>
    <row r="41" spans="2:6" s="103" customFormat="1" ht="27.75" customHeight="1">
      <c r="B41" s="112" t="s">
        <v>147</v>
      </c>
      <c r="C41" s="112" t="s">
        <v>148</v>
      </c>
      <c r="D41" s="113">
        <v>0</v>
      </c>
      <c r="E41" s="114">
        <f>+D41/D637</f>
        <v>0</v>
      </c>
      <c r="F41" s="107"/>
    </row>
    <row r="42" spans="2:6" s="103" customFormat="1" ht="27.75" customHeight="1">
      <c r="B42" s="112" t="s">
        <v>149</v>
      </c>
      <c r="C42" s="112" t="s">
        <v>150</v>
      </c>
      <c r="D42" s="113">
        <f>+D43</f>
        <v>0</v>
      </c>
      <c r="E42" s="114">
        <f>+E43</f>
        <v>0</v>
      </c>
      <c r="F42" s="107"/>
    </row>
    <row r="43" spans="2:6" s="103" customFormat="1" ht="27.75" customHeight="1">
      <c r="B43" s="112" t="s">
        <v>151</v>
      </c>
      <c r="C43" s="112" t="s">
        <v>152</v>
      </c>
      <c r="D43" s="113">
        <v>0</v>
      </c>
      <c r="E43" s="114">
        <f>+D43/D637</f>
        <v>0</v>
      </c>
      <c r="F43" s="107"/>
    </row>
    <row r="44" spans="2:6" s="103" customFormat="1" ht="27.75" customHeight="1">
      <c r="B44" s="112" t="s">
        <v>153</v>
      </c>
      <c r="C44" s="112" t="s">
        <v>154</v>
      </c>
      <c r="D44" s="113">
        <f>+D45</f>
        <v>0</v>
      </c>
      <c r="E44" s="114">
        <f>+E45</f>
        <v>0</v>
      </c>
      <c r="F44" s="107"/>
    </row>
    <row r="45" spans="2:6" s="103" customFormat="1" ht="27.75" customHeight="1">
      <c r="B45" s="112" t="s">
        <v>155</v>
      </c>
      <c r="C45" s="112" t="s">
        <v>156</v>
      </c>
      <c r="D45" s="113">
        <v>0</v>
      </c>
      <c r="E45" s="114">
        <f>+D45/D637</f>
        <v>0</v>
      </c>
      <c r="F45" s="107"/>
    </row>
    <row r="46" spans="2:6" s="103" customFormat="1" ht="27.75" customHeight="1">
      <c r="B46" s="104" t="s">
        <v>161</v>
      </c>
      <c r="C46" s="104" t="s">
        <v>162</v>
      </c>
      <c r="D46" s="105">
        <f>+D47+D56+D61+D68+D77+D82+D85+D88</f>
        <v>0</v>
      </c>
      <c r="E46" s="106">
        <f>+E47+E56+E61+E68+E77+E82+E85+E88</f>
        <v>0</v>
      </c>
      <c r="F46" s="107"/>
    </row>
    <row r="47" spans="2:6" s="103" customFormat="1" ht="27.75" customHeight="1">
      <c r="B47" s="108" t="s">
        <v>163</v>
      </c>
      <c r="C47" s="108" t="s">
        <v>164</v>
      </c>
      <c r="D47" s="109">
        <f>+D48+D50+D52+D54</f>
        <v>0</v>
      </c>
      <c r="E47" s="115">
        <f>+E48+E50+E52+E54</f>
        <v>0</v>
      </c>
      <c r="F47" s="107"/>
    </row>
    <row r="48" spans="2:6" s="103" customFormat="1" ht="27.75" customHeight="1">
      <c r="B48" s="112" t="s">
        <v>165</v>
      </c>
      <c r="C48" s="112" t="s">
        <v>166</v>
      </c>
      <c r="D48" s="113">
        <f>+D49</f>
        <v>0</v>
      </c>
      <c r="E48" s="114">
        <f>+E49</f>
        <v>0</v>
      </c>
      <c r="F48" s="107"/>
    </row>
    <row r="49" spans="2:6" s="103" customFormat="1" ht="27.75" customHeight="1">
      <c r="B49" s="112" t="s">
        <v>167</v>
      </c>
      <c r="C49" s="112" t="s">
        <v>166</v>
      </c>
      <c r="D49" s="113">
        <v>0</v>
      </c>
      <c r="E49" s="114">
        <f>+D49/D637</f>
        <v>0</v>
      </c>
      <c r="F49" s="107"/>
    </row>
    <row r="50" spans="2:6" s="103" customFormat="1" ht="27.75" customHeight="1">
      <c r="B50" s="112" t="s">
        <v>171</v>
      </c>
      <c r="C50" s="112" t="s">
        <v>172</v>
      </c>
      <c r="D50" s="113">
        <f>+D51</f>
        <v>0</v>
      </c>
      <c r="E50" s="114">
        <f>+E51</f>
        <v>0</v>
      </c>
      <c r="F50" s="107"/>
    </row>
    <row r="51" spans="2:6" s="103" customFormat="1" ht="27.75" customHeight="1">
      <c r="B51" s="112" t="s">
        <v>173</v>
      </c>
      <c r="C51" s="112" t="s">
        <v>172</v>
      </c>
      <c r="D51" s="113">
        <v>0</v>
      </c>
      <c r="E51" s="114">
        <f>+D51/D637</f>
        <v>0</v>
      </c>
      <c r="F51" s="107"/>
    </row>
    <row r="52" spans="2:6" s="103" customFormat="1" ht="27.75" customHeight="1">
      <c r="B52" s="112" t="s">
        <v>174</v>
      </c>
      <c r="C52" s="112" t="s">
        <v>175</v>
      </c>
      <c r="D52" s="113">
        <f>+D53</f>
        <v>0</v>
      </c>
      <c r="E52" s="114">
        <f>+E53</f>
        <v>0</v>
      </c>
      <c r="F52" s="107"/>
    </row>
    <row r="53" spans="2:6" s="103" customFormat="1" ht="27.75" customHeight="1">
      <c r="B53" s="112" t="s">
        <v>176</v>
      </c>
      <c r="C53" s="112" t="s">
        <v>175</v>
      </c>
      <c r="D53" s="113">
        <v>0</v>
      </c>
      <c r="E53" s="114">
        <f>+D53/D637</f>
        <v>0</v>
      </c>
      <c r="F53" s="107"/>
    </row>
    <row r="54" spans="2:6" s="103" customFormat="1" ht="27.75" customHeight="1">
      <c r="B54" s="112" t="s">
        <v>177</v>
      </c>
      <c r="C54" s="112" t="s">
        <v>178</v>
      </c>
      <c r="D54" s="113">
        <f>+D55</f>
        <v>0</v>
      </c>
      <c r="E54" s="114">
        <f>+E55</f>
        <v>0</v>
      </c>
      <c r="F54" s="107"/>
    </row>
    <row r="55" spans="2:6" s="103" customFormat="1" ht="27.75" customHeight="1">
      <c r="B55" s="112" t="s">
        <v>179</v>
      </c>
      <c r="C55" s="112" t="s">
        <v>178</v>
      </c>
      <c r="D55" s="113">
        <v>0</v>
      </c>
      <c r="E55" s="114">
        <f>+D55/D637</f>
        <v>0</v>
      </c>
      <c r="F55" s="107"/>
    </row>
    <row r="56" spans="2:6" s="103" customFormat="1" ht="27.75" customHeight="1">
      <c r="B56" s="108" t="s">
        <v>180</v>
      </c>
      <c r="C56" s="108" t="s">
        <v>181</v>
      </c>
      <c r="D56" s="109">
        <f>+D57+D59</f>
        <v>0</v>
      </c>
      <c r="E56" s="115">
        <f>+E57+E59</f>
        <v>0</v>
      </c>
      <c r="F56" s="107"/>
    </row>
    <row r="57" spans="2:6" s="103" customFormat="1" ht="27.75" customHeight="1">
      <c r="B57" s="112" t="s">
        <v>182</v>
      </c>
      <c r="C57" s="112" t="s">
        <v>183</v>
      </c>
      <c r="D57" s="113">
        <f>+D58</f>
        <v>0</v>
      </c>
      <c r="E57" s="114">
        <f>+E58</f>
        <v>0</v>
      </c>
      <c r="F57" s="107"/>
    </row>
    <row r="58" spans="2:6" s="103" customFormat="1" ht="27.75" customHeight="1">
      <c r="B58" s="112" t="s">
        <v>184</v>
      </c>
      <c r="C58" s="112" t="s">
        <v>185</v>
      </c>
      <c r="D58" s="113">
        <v>0</v>
      </c>
      <c r="E58" s="114">
        <f>+D58/D637</f>
        <v>0</v>
      </c>
      <c r="F58" s="107"/>
    </row>
    <row r="59" spans="2:6" s="103" customFormat="1" ht="27.75" customHeight="1">
      <c r="B59" s="112" t="s">
        <v>189</v>
      </c>
      <c r="C59" s="112" t="s">
        <v>190</v>
      </c>
      <c r="D59" s="113">
        <f>+D60</f>
        <v>0</v>
      </c>
      <c r="E59" s="114">
        <f>+E60</f>
        <v>0</v>
      </c>
      <c r="F59" s="107"/>
    </row>
    <row r="60" spans="2:6" s="103" customFormat="1" ht="27.75" customHeight="1">
      <c r="B60" s="112" t="s">
        <v>191</v>
      </c>
      <c r="C60" s="112" t="s">
        <v>190</v>
      </c>
      <c r="D60" s="113">
        <v>0</v>
      </c>
      <c r="E60" s="114">
        <f>+D60/D637</f>
        <v>0</v>
      </c>
      <c r="F60" s="107"/>
    </row>
    <row r="61" spans="2:6" s="103" customFormat="1" ht="27.75" customHeight="1">
      <c r="B61" s="108" t="s">
        <v>195</v>
      </c>
      <c r="C61" s="108" t="s">
        <v>196</v>
      </c>
      <c r="D61" s="109">
        <f>+D62+D64+D66</f>
        <v>0</v>
      </c>
      <c r="E61" s="115">
        <f>+E62+E64+E66</f>
        <v>0</v>
      </c>
      <c r="F61" s="107"/>
    </row>
    <row r="62" spans="2:6" s="103" customFormat="1" ht="27.75" customHeight="1">
      <c r="B62" s="112" t="s">
        <v>197</v>
      </c>
      <c r="C62" s="112" t="s">
        <v>198</v>
      </c>
      <c r="D62" s="113">
        <f>+D63</f>
        <v>0</v>
      </c>
      <c r="E62" s="114">
        <f>+E63</f>
        <v>0</v>
      </c>
      <c r="F62" s="107"/>
    </row>
    <row r="63" spans="2:6" s="103" customFormat="1" ht="27.75" customHeight="1">
      <c r="B63" s="112" t="s">
        <v>199</v>
      </c>
      <c r="C63" s="112" t="s">
        <v>200</v>
      </c>
      <c r="D63" s="113">
        <v>0</v>
      </c>
      <c r="E63" s="114">
        <f>+D63/D637</f>
        <v>0</v>
      </c>
      <c r="F63" s="107"/>
    </row>
    <row r="64" spans="2:6" s="103" customFormat="1" ht="27.75" customHeight="1">
      <c r="B64" s="112" t="s">
        <v>210</v>
      </c>
      <c r="C64" s="112" t="s">
        <v>211</v>
      </c>
      <c r="D64" s="113">
        <f>+D65</f>
        <v>0</v>
      </c>
      <c r="E64" s="114">
        <f>+E65</f>
        <v>0</v>
      </c>
      <c r="F64" s="107"/>
    </row>
    <row r="65" spans="2:6" s="103" customFormat="1" ht="27.75" customHeight="1">
      <c r="B65" s="112" t="s">
        <v>212</v>
      </c>
      <c r="C65" s="112" t="s">
        <v>211</v>
      </c>
      <c r="D65" s="113">
        <v>0</v>
      </c>
      <c r="E65" s="114">
        <f>+D65/D637</f>
        <v>0</v>
      </c>
      <c r="F65" s="107"/>
    </row>
    <row r="66" spans="2:6" s="103" customFormat="1" ht="27.75" customHeight="1">
      <c r="B66" s="112" t="s">
        <v>213</v>
      </c>
      <c r="C66" s="112" t="s">
        <v>214</v>
      </c>
      <c r="D66" s="113">
        <f>+D67</f>
        <v>0</v>
      </c>
      <c r="E66" s="114">
        <f>+E67</f>
        <v>0</v>
      </c>
      <c r="F66" s="107"/>
    </row>
    <row r="67" spans="2:6" s="103" customFormat="1" ht="27.75" customHeight="1">
      <c r="B67" s="112" t="s">
        <v>215</v>
      </c>
      <c r="C67" s="112" t="s">
        <v>216</v>
      </c>
      <c r="D67" s="113">
        <v>0</v>
      </c>
      <c r="E67" s="114">
        <f>+D67/D637</f>
        <v>0</v>
      </c>
      <c r="F67" s="107"/>
    </row>
    <row r="68" spans="2:6" s="103" customFormat="1" ht="27.75" customHeight="1">
      <c r="B68" s="108" t="s">
        <v>238</v>
      </c>
      <c r="C68" s="108" t="s">
        <v>239</v>
      </c>
      <c r="D68" s="109">
        <f>+D69+D71+D73+D75</f>
        <v>0</v>
      </c>
      <c r="E68" s="115">
        <f>+E69+E71+E73+E75</f>
        <v>0</v>
      </c>
      <c r="F68" s="107"/>
    </row>
    <row r="69" spans="2:6" s="103" customFormat="1" ht="27.75" customHeight="1">
      <c r="B69" s="112" t="s">
        <v>240</v>
      </c>
      <c r="C69" s="112" t="s">
        <v>241</v>
      </c>
      <c r="D69" s="113">
        <f>+D70</f>
        <v>0</v>
      </c>
      <c r="E69" s="114">
        <f>+E70</f>
        <v>0</v>
      </c>
      <c r="F69" s="107"/>
    </row>
    <row r="70" spans="2:6" s="103" customFormat="1" ht="27.75" customHeight="1">
      <c r="B70" s="112" t="s">
        <v>242</v>
      </c>
      <c r="C70" s="112" t="s">
        <v>243</v>
      </c>
      <c r="D70" s="113">
        <v>0</v>
      </c>
      <c r="E70" s="114">
        <f>+D70/D637</f>
        <v>0</v>
      </c>
      <c r="F70" s="107"/>
    </row>
    <row r="71" spans="2:6" s="103" customFormat="1" ht="27.75" customHeight="1">
      <c r="B71" s="112" t="s">
        <v>244</v>
      </c>
      <c r="C71" s="112" t="s">
        <v>245</v>
      </c>
      <c r="D71" s="113">
        <f>+D72</f>
        <v>0</v>
      </c>
      <c r="E71" s="114">
        <f>+E72</f>
        <v>0</v>
      </c>
      <c r="F71" s="107"/>
    </row>
    <row r="72" spans="2:6" s="103" customFormat="1" ht="27.75" customHeight="1">
      <c r="B72" s="112" t="s">
        <v>246</v>
      </c>
      <c r="C72" s="112" t="s">
        <v>245</v>
      </c>
      <c r="D72" s="113">
        <v>0</v>
      </c>
      <c r="E72" s="114">
        <f>+D72/D637</f>
        <v>0</v>
      </c>
      <c r="F72" s="107"/>
    </row>
    <row r="73" spans="2:6" s="103" customFormat="1" ht="27.75" customHeight="1">
      <c r="B73" s="112" t="s">
        <v>247</v>
      </c>
      <c r="C73" s="112" t="s">
        <v>248</v>
      </c>
      <c r="D73" s="113">
        <f>+D74</f>
        <v>0</v>
      </c>
      <c r="E73" s="114">
        <f>+E74</f>
        <v>0</v>
      </c>
      <c r="F73" s="107"/>
    </row>
    <row r="74" spans="2:6" s="103" customFormat="1" ht="27.75" customHeight="1">
      <c r="B74" s="112" t="s">
        <v>249</v>
      </c>
      <c r="C74" s="112" t="s">
        <v>248</v>
      </c>
      <c r="D74" s="113">
        <v>0</v>
      </c>
      <c r="E74" s="114">
        <f>+D74/D637</f>
        <v>0</v>
      </c>
      <c r="F74" s="107"/>
    </row>
    <row r="75" spans="2:6" s="103" customFormat="1" ht="27.75" customHeight="1">
      <c r="B75" s="112" t="s">
        <v>250</v>
      </c>
      <c r="C75" s="112" t="s">
        <v>251</v>
      </c>
      <c r="D75" s="113">
        <f>+D76</f>
        <v>0</v>
      </c>
      <c r="E75" s="114">
        <f>+E76</f>
        <v>0</v>
      </c>
      <c r="F75" s="107"/>
    </row>
    <row r="76" spans="2:6" s="103" customFormat="1" ht="27.75" customHeight="1">
      <c r="B76" s="112" t="s">
        <v>252</v>
      </c>
      <c r="C76" s="112" t="s">
        <v>253</v>
      </c>
      <c r="D76" s="113">
        <v>0</v>
      </c>
      <c r="E76" s="114">
        <f>+D76/D637</f>
        <v>0</v>
      </c>
      <c r="F76" s="107"/>
    </row>
    <row r="77" spans="2:6" s="103" customFormat="1" ht="27.75" customHeight="1">
      <c r="B77" s="108" t="s">
        <v>256</v>
      </c>
      <c r="C77" s="108" t="s">
        <v>257</v>
      </c>
      <c r="D77" s="109">
        <f>+D78+D80</f>
        <v>0</v>
      </c>
      <c r="E77" s="115">
        <f>+E78+E80</f>
        <v>0</v>
      </c>
      <c r="F77" s="107"/>
    </row>
    <row r="78" spans="2:6" s="103" customFormat="1" ht="27.75" customHeight="1">
      <c r="B78" s="112" t="s">
        <v>258</v>
      </c>
      <c r="C78" s="112" t="s">
        <v>259</v>
      </c>
      <c r="D78" s="113">
        <f>+D79</f>
        <v>0</v>
      </c>
      <c r="E78" s="114">
        <f>+E79</f>
        <v>0</v>
      </c>
      <c r="F78" s="107"/>
    </row>
    <row r="79" spans="2:6" s="103" customFormat="1" ht="27.75" customHeight="1">
      <c r="B79" s="112" t="s">
        <v>260</v>
      </c>
      <c r="C79" s="112" t="s">
        <v>259</v>
      </c>
      <c r="D79" s="113">
        <v>0</v>
      </c>
      <c r="E79" s="114">
        <f>+D79/D637</f>
        <v>0</v>
      </c>
      <c r="F79" s="107"/>
    </row>
    <row r="80" spans="2:6" s="103" customFormat="1" ht="27.75" customHeight="1">
      <c r="B80" s="112" t="s">
        <v>261</v>
      </c>
      <c r="C80" s="112" t="s">
        <v>262</v>
      </c>
      <c r="D80" s="113">
        <f>+D81</f>
        <v>0</v>
      </c>
      <c r="E80" s="114">
        <f>+E81</f>
        <v>0</v>
      </c>
      <c r="F80" s="107"/>
    </row>
    <row r="81" spans="2:6" s="103" customFormat="1" ht="27.75" customHeight="1">
      <c r="B81" s="112" t="s">
        <v>263</v>
      </c>
      <c r="C81" s="112" t="s">
        <v>262</v>
      </c>
      <c r="D81" s="113">
        <v>0</v>
      </c>
      <c r="E81" s="114">
        <f>+D81/D637</f>
        <v>0</v>
      </c>
      <c r="F81" s="107"/>
    </row>
    <row r="82" spans="2:6" s="103" customFormat="1" ht="27.75" customHeight="1">
      <c r="B82" s="108" t="s">
        <v>264</v>
      </c>
      <c r="C82" s="108" t="s">
        <v>265</v>
      </c>
      <c r="D82" s="109">
        <f>+D83</f>
        <v>0</v>
      </c>
      <c r="E82" s="115">
        <f>+E83</f>
        <v>0</v>
      </c>
      <c r="F82" s="107"/>
    </row>
    <row r="83" spans="2:6" s="103" customFormat="1" ht="27.75" customHeight="1">
      <c r="B83" s="112" t="s">
        <v>269</v>
      </c>
      <c r="C83" s="112" t="s">
        <v>270</v>
      </c>
      <c r="D83" s="113">
        <f>+D84</f>
        <v>0</v>
      </c>
      <c r="E83" s="114">
        <f>+E84</f>
        <v>0</v>
      </c>
      <c r="F83" s="107"/>
    </row>
    <row r="84" spans="2:6" s="103" customFormat="1" ht="27.75" customHeight="1">
      <c r="B84" s="112" t="s">
        <v>271</v>
      </c>
      <c r="C84" s="112" t="s">
        <v>270</v>
      </c>
      <c r="D84" s="113">
        <v>0</v>
      </c>
      <c r="E84" s="114">
        <f>+D84/D637</f>
        <v>0</v>
      </c>
      <c r="F84" s="107"/>
    </row>
    <row r="85" spans="2:6" s="103" customFormat="1" ht="27.75" customHeight="1">
      <c r="B85" s="108" t="s">
        <v>272</v>
      </c>
      <c r="C85" s="108" t="s">
        <v>273</v>
      </c>
      <c r="D85" s="109">
        <f>+D86</f>
        <v>0</v>
      </c>
      <c r="E85" s="115">
        <f>+E86</f>
        <v>0</v>
      </c>
      <c r="F85" s="107"/>
    </row>
    <row r="86" spans="2:6" s="103" customFormat="1" ht="27.75" customHeight="1">
      <c r="B86" s="112" t="s">
        <v>277</v>
      </c>
      <c r="C86" s="112" t="s">
        <v>278</v>
      </c>
      <c r="D86" s="113">
        <f>+D87</f>
        <v>0</v>
      </c>
      <c r="E86" s="114">
        <f>+E87</f>
        <v>0</v>
      </c>
      <c r="F86" s="107"/>
    </row>
    <row r="87" spans="2:6" s="103" customFormat="1" ht="27.75" customHeight="1">
      <c r="B87" s="112" t="s">
        <v>279</v>
      </c>
      <c r="C87" s="112" t="s">
        <v>278</v>
      </c>
      <c r="D87" s="113">
        <v>0</v>
      </c>
      <c r="E87" s="114">
        <f>+D87/D637</f>
        <v>0</v>
      </c>
      <c r="F87" s="107"/>
    </row>
    <row r="88" spans="2:6" s="103" customFormat="1" ht="27.75" customHeight="1">
      <c r="B88" s="108" t="s">
        <v>280</v>
      </c>
      <c r="C88" s="108" t="s">
        <v>281</v>
      </c>
      <c r="D88" s="109">
        <f>+D89</f>
        <v>0</v>
      </c>
      <c r="E88" s="115">
        <f>+E89</f>
        <v>0</v>
      </c>
      <c r="F88" s="107"/>
    </row>
    <row r="89" spans="2:6" s="103" customFormat="1" ht="27.75" customHeight="1">
      <c r="B89" s="112" t="s">
        <v>282</v>
      </c>
      <c r="C89" s="112" t="s">
        <v>283</v>
      </c>
      <c r="D89" s="113">
        <f>+D90</f>
        <v>0</v>
      </c>
      <c r="E89" s="114">
        <f>+E90</f>
        <v>0</v>
      </c>
      <c r="F89" s="107"/>
    </row>
    <row r="90" spans="2:6" s="103" customFormat="1" ht="27.75" customHeight="1" thickBot="1">
      <c r="B90" s="112" t="s">
        <v>286</v>
      </c>
      <c r="C90" s="112" t="s">
        <v>287</v>
      </c>
      <c r="D90" s="113">
        <v>0</v>
      </c>
      <c r="E90" s="114">
        <f>+D90/D637</f>
        <v>0</v>
      </c>
      <c r="F90" s="107"/>
    </row>
    <row r="91" spans="2:6" s="103" customFormat="1" ht="27.75" customHeight="1" thickTop="1">
      <c r="B91" s="117"/>
      <c r="C91" s="118" t="s">
        <v>391</v>
      </c>
      <c r="D91" s="119">
        <f>+D9+D16+D46</f>
        <v>1541073.0400000003</v>
      </c>
      <c r="E91" s="120">
        <f>+E9+E16+E46</f>
        <v>2.6688022501436547E-2</v>
      </c>
      <c r="F91" s="107" t="e">
        <f>+#REF!-#REF!</f>
        <v>#REF!</v>
      </c>
    </row>
    <row r="92" spans="2:6" s="126" customFormat="1" ht="27.75" customHeight="1">
      <c r="B92" s="121"/>
      <c r="C92" s="122"/>
      <c r="D92" s="123"/>
      <c r="E92" s="124"/>
      <c r="F92" s="125"/>
    </row>
    <row r="93" spans="2:6" s="103" customFormat="1" ht="27.75" customHeight="1">
      <c r="B93" s="98">
        <v>311102</v>
      </c>
      <c r="C93" s="99" t="s">
        <v>392</v>
      </c>
      <c r="D93" s="109"/>
      <c r="E93" s="127"/>
      <c r="F93" s="107"/>
    </row>
    <row r="94" spans="2:6" s="103" customFormat="1" ht="27.75" customHeight="1">
      <c r="B94" s="104" t="s">
        <v>1</v>
      </c>
      <c r="C94" s="104" t="s">
        <v>2</v>
      </c>
      <c r="D94" s="105">
        <f>+D95+D98+D104+D107</f>
        <v>455193.44</v>
      </c>
      <c r="E94" s="106">
        <f>+E95+E98+E104+E107</f>
        <v>7.8829571693930251E-3</v>
      </c>
      <c r="F94" s="107"/>
    </row>
    <row r="95" spans="2:6" s="103" customFormat="1" ht="27.75" customHeight="1">
      <c r="B95" s="108" t="s">
        <v>3</v>
      </c>
      <c r="C95" s="108" t="s">
        <v>4</v>
      </c>
      <c r="D95" s="109">
        <f>+D96</f>
        <v>420178.56</v>
      </c>
      <c r="E95" s="115">
        <f>+E96</f>
        <v>7.276575848670485E-3</v>
      </c>
      <c r="F95" s="107"/>
    </row>
    <row r="96" spans="2:6" s="103" customFormat="1" ht="27.75" customHeight="1">
      <c r="B96" s="112" t="s">
        <v>5</v>
      </c>
      <c r="C96" s="112" t="s">
        <v>6</v>
      </c>
      <c r="D96" s="113">
        <f>+D97</f>
        <v>420178.56</v>
      </c>
      <c r="E96" s="114">
        <f>+E97</f>
        <v>7.276575848670485E-3</v>
      </c>
      <c r="F96" s="107"/>
    </row>
    <row r="97" spans="2:6" s="103" customFormat="1" ht="27.75" customHeight="1">
      <c r="B97" s="112" t="s">
        <v>7</v>
      </c>
      <c r="C97" s="112" t="s">
        <v>8</v>
      </c>
      <c r="D97" s="113">
        <v>420178.56</v>
      </c>
      <c r="E97" s="114">
        <f>+D97/D637</f>
        <v>7.276575848670485E-3</v>
      </c>
      <c r="F97" s="107"/>
    </row>
    <row r="98" spans="2:6" s="103" customFormat="1" ht="27.75" customHeight="1">
      <c r="B98" s="108" t="s">
        <v>9</v>
      </c>
      <c r="C98" s="108" t="s">
        <v>10</v>
      </c>
      <c r="D98" s="109">
        <f>+D99+D102</f>
        <v>35014.880000000005</v>
      </c>
      <c r="E98" s="115">
        <f>+E99+E102</f>
        <v>6.0638132072254056E-4</v>
      </c>
      <c r="F98" s="107"/>
    </row>
    <row r="99" spans="2:6" s="103" customFormat="1" ht="27.75" customHeight="1">
      <c r="B99" s="112" t="s">
        <v>11</v>
      </c>
      <c r="C99" s="112" t="s">
        <v>12</v>
      </c>
      <c r="D99" s="113">
        <f>+D100+D101</f>
        <v>35014.880000000005</v>
      </c>
      <c r="E99" s="114">
        <f>+E100+E101</f>
        <v>6.0638132072254056E-4</v>
      </c>
      <c r="F99" s="107"/>
    </row>
    <row r="100" spans="2:6" s="103" customFormat="1" ht="27.75" customHeight="1">
      <c r="B100" s="112" t="s">
        <v>13</v>
      </c>
      <c r="C100" s="112" t="s">
        <v>14</v>
      </c>
      <c r="D100" s="113">
        <v>0</v>
      </c>
      <c r="E100" s="114">
        <f>+D100/D637</f>
        <v>0</v>
      </c>
      <c r="F100" s="107"/>
    </row>
    <row r="101" spans="2:6" s="103" customFormat="1" ht="27.75" customHeight="1">
      <c r="B101" s="112" t="s">
        <v>15</v>
      </c>
      <c r="C101" s="112" t="s">
        <v>16</v>
      </c>
      <c r="D101" s="113">
        <v>35014.880000000005</v>
      </c>
      <c r="E101" s="114">
        <f>+D101/D637</f>
        <v>6.0638132072254056E-4</v>
      </c>
      <c r="F101" s="107"/>
    </row>
    <row r="102" spans="2:6" s="103" customFormat="1" ht="27.75" customHeight="1">
      <c r="B102" s="112" t="s">
        <v>17</v>
      </c>
      <c r="C102" s="112" t="s">
        <v>18</v>
      </c>
      <c r="D102" s="113">
        <f>+D103</f>
        <v>0</v>
      </c>
      <c r="E102" s="114">
        <f>+E103</f>
        <v>0</v>
      </c>
      <c r="F102" s="107"/>
    </row>
    <row r="103" spans="2:6" s="103" customFormat="1" ht="27.75" customHeight="1">
      <c r="B103" s="112" t="s">
        <v>19</v>
      </c>
      <c r="C103" s="112" t="s">
        <v>20</v>
      </c>
      <c r="D103" s="113">
        <v>0</v>
      </c>
      <c r="E103" s="114">
        <f>+D103/D637</f>
        <v>0</v>
      </c>
      <c r="F103" s="107"/>
    </row>
    <row r="104" spans="2:6" s="103" customFormat="1" ht="27.75" customHeight="1">
      <c r="B104" s="108" t="s">
        <v>21</v>
      </c>
      <c r="C104" s="108" t="s">
        <v>22</v>
      </c>
      <c r="D104" s="109">
        <f>+D105</f>
        <v>0</v>
      </c>
      <c r="E104" s="115">
        <f>+E105</f>
        <v>0</v>
      </c>
      <c r="F104" s="107"/>
    </row>
    <row r="105" spans="2:6" s="103" customFormat="1" ht="27.75" customHeight="1">
      <c r="B105" s="112" t="s">
        <v>23</v>
      </c>
      <c r="C105" s="112" t="s">
        <v>24</v>
      </c>
      <c r="D105" s="113">
        <f>+D106</f>
        <v>0</v>
      </c>
      <c r="E105" s="114">
        <f>+E106</f>
        <v>0</v>
      </c>
      <c r="F105" s="107"/>
    </row>
    <row r="106" spans="2:6" s="103" customFormat="1" ht="27.75" customHeight="1">
      <c r="B106" s="112" t="s">
        <v>25</v>
      </c>
      <c r="C106" s="112" t="s">
        <v>26</v>
      </c>
      <c r="D106" s="113"/>
      <c r="E106" s="114">
        <f>+D106/D637</f>
        <v>0</v>
      </c>
      <c r="F106" s="107"/>
    </row>
    <row r="107" spans="2:6" s="103" customFormat="1" ht="27.75" customHeight="1">
      <c r="B107" s="128">
        <v>16000</v>
      </c>
      <c r="C107" s="128" t="s">
        <v>356</v>
      </c>
      <c r="D107" s="109">
        <f>+D108</f>
        <v>0</v>
      </c>
      <c r="E107" s="115">
        <f>+E108</f>
        <v>0</v>
      </c>
      <c r="F107" s="107"/>
    </row>
    <row r="108" spans="2:6" s="103" customFormat="1" ht="27.75" customHeight="1">
      <c r="B108" s="129">
        <v>16100</v>
      </c>
      <c r="C108" s="129" t="s">
        <v>357</v>
      </c>
      <c r="D108" s="113">
        <f>+D109</f>
        <v>0</v>
      </c>
      <c r="E108" s="114">
        <f>+E109</f>
        <v>0</v>
      </c>
      <c r="F108" s="107"/>
    </row>
    <row r="109" spans="2:6" s="103" customFormat="1" ht="27.75" customHeight="1">
      <c r="B109" s="129">
        <v>16101</v>
      </c>
      <c r="C109" s="129" t="s">
        <v>358</v>
      </c>
      <c r="D109" s="113">
        <v>0</v>
      </c>
      <c r="E109" s="114">
        <f>+D109/D637</f>
        <v>0</v>
      </c>
      <c r="F109" s="107"/>
    </row>
    <row r="110" spans="2:6" s="103" customFormat="1" ht="27.75" customHeight="1">
      <c r="B110" s="104" t="s">
        <v>33</v>
      </c>
      <c r="C110" s="104" t="s">
        <v>34</v>
      </c>
      <c r="D110" s="105">
        <f>+D111+D131+D134+D150+D155+D158+D163</f>
        <v>2503743.46</v>
      </c>
      <c r="E110" s="106">
        <f>+E111+E131+E134+E150+E155+E158+E163</f>
        <v>4.318619549225923E-2</v>
      </c>
      <c r="F110" s="107"/>
    </row>
    <row r="111" spans="2:6" s="103" customFormat="1" ht="27.75" customHeight="1">
      <c r="B111" s="108" t="s">
        <v>35</v>
      </c>
      <c r="C111" s="108" t="s">
        <v>36</v>
      </c>
      <c r="D111" s="109">
        <f>+D112+D116+D118+D120+D122+D125+D128</f>
        <v>1188606.22</v>
      </c>
      <c r="E111" s="110">
        <f>+E112+E116+E118+E120+E122+E125+E128</f>
        <v>2.0584066245625473E-2</v>
      </c>
      <c r="F111" s="107"/>
    </row>
    <row r="112" spans="2:6" s="103" customFormat="1" ht="27.75" customHeight="1">
      <c r="B112" s="112" t="s">
        <v>37</v>
      </c>
      <c r="C112" s="112" t="s">
        <v>38</v>
      </c>
      <c r="D112" s="113">
        <f>+D113+D114+D115</f>
        <v>741968.02</v>
      </c>
      <c r="E112" s="114">
        <f>+E113+E114+E115</f>
        <v>1.2849267165887426E-2</v>
      </c>
      <c r="F112" s="107"/>
    </row>
    <row r="113" spans="2:6" s="103" customFormat="1" ht="27.75" customHeight="1">
      <c r="B113" s="112" t="s">
        <v>39</v>
      </c>
      <c r="C113" s="112" t="s">
        <v>40</v>
      </c>
      <c r="D113" s="113">
        <v>27500</v>
      </c>
      <c r="E113" s="114">
        <f>+D113/D637</f>
        <v>4.7623999624930494E-4</v>
      </c>
      <c r="F113" s="107"/>
    </row>
    <row r="114" spans="2:6" s="103" customFormat="1" ht="27.75" customHeight="1">
      <c r="B114" s="112" t="s">
        <v>41</v>
      </c>
      <c r="C114" s="112" t="s">
        <v>42</v>
      </c>
      <c r="D114" s="113">
        <f>982468.02-268000</f>
        <v>714468.02</v>
      </c>
      <c r="E114" s="114">
        <f>+D114/D637</f>
        <v>1.2373027169638121E-2</v>
      </c>
      <c r="F114" s="107"/>
    </row>
    <row r="115" spans="2:6" s="103" customFormat="1" ht="27.75" customHeight="1">
      <c r="B115" s="112" t="s">
        <v>43</v>
      </c>
      <c r="C115" s="112" t="s">
        <v>44</v>
      </c>
      <c r="D115" s="113">
        <v>0</v>
      </c>
      <c r="E115" s="114">
        <f>+D115/D637</f>
        <v>0</v>
      </c>
      <c r="F115" s="107"/>
    </row>
    <row r="116" spans="2:6" s="103" customFormat="1" ht="27.75" customHeight="1">
      <c r="B116" s="112" t="s">
        <v>45</v>
      </c>
      <c r="C116" s="112" t="s">
        <v>46</v>
      </c>
      <c r="D116" s="113">
        <f>+D117</f>
        <v>178038.2</v>
      </c>
      <c r="E116" s="114">
        <f>+E117</f>
        <v>3.0832331527357458E-3</v>
      </c>
      <c r="F116" s="107"/>
    </row>
    <row r="117" spans="2:6" s="103" customFormat="1" ht="27.75" customHeight="1">
      <c r="B117" s="112" t="s">
        <v>47</v>
      </c>
      <c r="C117" s="112" t="s">
        <v>48</v>
      </c>
      <c r="D117" s="113">
        <v>178038.2</v>
      </c>
      <c r="E117" s="114">
        <f>+D117/D637</f>
        <v>3.0832331527357458E-3</v>
      </c>
      <c r="F117" s="107"/>
    </row>
    <row r="118" spans="2:6" s="103" customFormat="1" ht="27.75" customHeight="1">
      <c r="B118" s="112" t="s">
        <v>49</v>
      </c>
      <c r="C118" s="112" t="s">
        <v>50</v>
      </c>
      <c r="D118" s="113">
        <f>+D119</f>
        <v>0</v>
      </c>
      <c r="E118" s="114">
        <f>+E119:E119</f>
        <v>0</v>
      </c>
      <c r="F118" s="107"/>
    </row>
    <row r="119" spans="2:6" s="103" customFormat="1" ht="27.75" customHeight="1">
      <c r="B119" s="112" t="s">
        <v>51</v>
      </c>
      <c r="C119" s="112" t="s">
        <v>52</v>
      </c>
      <c r="D119" s="113">
        <v>0</v>
      </c>
      <c r="E119" s="114">
        <f>+D119/D637</f>
        <v>0</v>
      </c>
      <c r="F119" s="107"/>
    </row>
    <row r="120" spans="2:6" s="103" customFormat="1" ht="27.75" customHeight="1">
      <c r="B120" s="112" t="s">
        <v>53</v>
      </c>
      <c r="C120" s="112" t="s">
        <v>54</v>
      </c>
      <c r="D120" s="113">
        <f>+D121</f>
        <v>95000</v>
      </c>
      <c r="E120" s="114">
        <f>+E121</f>
        <v>1.6451927143157808E-3</v>
      </c>
      <c r="F120" s="107"/>
    </row>
    <row r="121" spans="2:6" s="103" customFormat="1" ht="27.75" customHeight="1">
      <c r="B121" s="112" t="s">
        <v>55</v>
      </c>
      <c r="C121" s="112" t="s">
        <v>56</v>
      </c>
      <c r="D121" s="113">
        <v>95000</v>
      </c>
      <c r="E121" s="114">
        <f>+D121/D637</f>
        <v>1.6451927143157808E-3</v>
      </c>
      <c r="F121" s="107"/>
    </row>
    <row r="122" spans="2:6" s="103" customFormat="1" ht="27.75" customHeight="1">
      <c r="B122" s="112" t="s">
        <v>57</v>
      </c>
      <c r="C122" s="112" t="s">
        <v>58</v>
      </c>
      <c r="D122" s="113">
        <f>+D123+D124</f>
        <v>8600</v>
      </c>
      <c r="E122" s="114">
        <f>+E123+E124</f>
        <v>1.4893323519069173E-4</v>
      </c>
      <c r="F122" s="107"/>
    </row>
    <row r="123" spans="2:6" s="103" customFormat="1" ht="27.75" customHeight="1">
      <c r="B123" s="112" t="s">
        <v>59</v>
      </c>
      <c r="C123" s="112" t="s">
        <v>60</v>
      </c>
      <c r="D123" s="113">
        <v>8600</v>
      </c>
      <c r="E123" s="114">
        <f>+D123/D637</f>
        <v>1.4893323519069173E-4</v>
      </c>
      <c r="F123" s="107"/>
    </row>
    <row r="124" spans="2:6" s="103" customFormat="1" ht="27.75" customHeight="1">
      <c r="B124" s="112" t="s">
        <v>432</v>
      </c>
      <c r="C124" s="112" t="s">
        <v>129</v>
      </c>
      <c r="D124" s="113">
        <v>0</v>
      </c>
      <c r="E124" s="114">
        <f>+D124/D637</f>
        <v>0</v>
      </c>
      <c r="F124" s="107"/>
    </row>
    <row r="125" spans="2:6" s="103" customFormat="1" ht="27.75" customHeight="1">
      <c r="B125" s="112" t="s">
        <v>61</v>
      </c>
      <c r="C125" s="112" t="s">
        <v>62</v>
      </c>
      <c r="D125" s="113">
        <f>+D126+D127</f>
        <v>165000</v>
      </c>
      <c r="E125" s="114">
        <f>+E126+E127</f>
        <v>2.8574399774958298E-3</v>
      </c>
      <c r="F125" s="107"/>
    </row>
    <row r="126" spans="2:6" s="103" customFormat="1" ht="27.75" customHeight="1">
      <c r="B126" s="112" t="s">
        <v>63</v>
      </c>
      <c r="C126" s="112" t="s">
        <v>64</v>
      </c>
      <c r="D126" s="113">
        <f>233500-68500</f>
        <v>165000</v>
      </c>
      <c r="E126" s="114">
        <f>+D126/D637</f>
        <v>2.8574399774958298E-3</v>
      </c>
      <c r="F126" s="107"/>
    </row>
    <row r="127" spans="2:6" s="103" customFormat="1" ht="27.75" customHeight="1">
      <c r="B127" s="112" t="s">
        <v>433</v>
      </c>
      <c r="C127" s="112" t="s">
        <v>434</v>
      </c>
      <c r="D127" s="113">
        <v>0</v>
      </c>
      <c r="E127" s="114">
        <f>+D127/D637</f>
        <v>0</v>
      </c>
      <c r="F127" s="107"/>
    </row>
    <row r="128" spans="2:6" s="103" customFormat="1" ht="27.75" customHeight="1">
      <c r="B128" s="112" t="s">
        <v>65</v>
      </c>
      <c r="C128" s="112" t="s">
        <v>66</v>
      </c>
      <c r="D128" s="113">
        <f>+D129+D130</f>
        <v>0</v>
      </c>
      <c r="E128" s="114">
        <f>+E129+E130</f>
        <v>0</v>
      </c>
      <c r="F128" s="107"/>
    </row>
    <row r="129" spans="2:6" s="103" customFormat="1" ht="27.75" customHeight="1">
      <c r="B129" s="112" t="s">
        <v>67</v>
      </c>
      <c r="C129" s="112" t="s">
        <v>68</v>
      </c>
      <c r="D129" s="113">
        <v>0</v>
      </c>
      <c r="E129" s="114">
        <f>+D129/D637</f>
        <v>0</v>
      </c>
      <c r="F129" s="107"/>
    </row>
    <row r="130" spans="2:6" s="103" customFormat="1" ht="27.75" customHeight="1">
      <c r="B130" s="112" t="s">
        <v>69</v>
      </c>
      <c r="C130" s="112" t="s">
        <v>70</v>
      </c>
      <c r="D130" s="113">
        <v>0</v>
      </c>
      <c r="E130" s="114">
        <f>+D130/D637</f>
        <v>0</v>
      </c>
      <c r="F130" s="107"/>
    </row>
    <row r="131" spans="2:6" s="103" customFormat="1" ht="27.75" customHeight="1">
      <c r="B131" s="108" t="s">
        <v>71</v>
      </c>
      <c r="C131" s="108" t="s">
        <v>72</v>
      </c>
      <c r="D131" s="109">
        <f>+D132</f>
        <v>8500</v>
      </c>
      <c r="E131" s="115">
        <f>+E132</f>
        <v>1.4720145338614879E-4</v>
      </c>
      <c r="F131" s="107"/>
    </row>
    <row r="132" spans="2:6" s="103" customFormat="1" ht="27.75" customHeight="1">
      <c r="B132" s="112" t="s">
        <v>73</v>
      </c>
      <c r="C132" s="112" t="s">
        <v>74</v>
      </c>
      <c r="D132" s="113">
        <f>+D133</f>
        <v>8500</v>
      </c>
      <c r="E132" s="114">
        <f>+E133</f>
        <v>1.4720145338614879E-4</v>
      </c>
      <c r="F132" s="107"/>
    </row>
    <row r="133" spans="2:6" s="103" customFormat="1" ht="27.75" customHeight="1">
      <c r="B133" s="112" t="s">
        <v>75</v>
      </c>
      <c r="C133" s="112" t="s">
        <v>76</v>
      </c>
      <c r="D133" s="113">
        <v>8500</v>
      </c>
      <c r="E133" s="114">
        <f>+D133/D637</f>
        <v>1.4720145338614879E-4</v>
      </c>
      <c r="F133" s="107"/>
    </row>
    <row r="134" spans="2:6" s="103" customFormat="1" ht="27.75" customHeight="1">
      <c r="B134" s="108" t="s">
        <v>81</v>
      </c>
      <c r="C134" s="108" t="s">
        <v>82</v>
      </c>
      <c r="D134" s="109">
        <f>+D135+D137+D139+D142+D145+D148</f>
        <v>411000</v>
      </c>
      <c r="E134" s="115">
        <f>+E135+E137+E139+E142+E145+E148</f>
        <v>7.1176232166714299E-3</v>
      </c>
      <c r="F134" s="107"/>
    </row>
    <row r="135" spans="2:6" s="103" customFormat="1" ht="27.75" customHeight="1">
      <c r="B135" s="112" t="s">
        <v>83</v>
      </c>
      <c r="C135" s="112" t="s">
        <v>84</v>
      </c>
      <c r="D135" s="113">
        <f>+D136</f>
        <v>16000</v>
      </c>
      <c r="E135" s="114">
        <f>+E136</f>
        <v>2.7708508872686829E-4</v>
      </c>
      <c r="F135" s="107"/>
    </row>
    <row r="136" spans="2:6" s="103" customFormat="1" ht="27.75" customHeight="1">
      <c r="B136" s="112" t="s">
        <v>85</v>
      </c>
      <c r="C136" s="112" t="s">
        <v>86</v>
      </c>
      <c r="D136" s="113">
        <v>16000</v>
      </c>
      <c r="E136" s="114">
        <f>+D136/D637</f>
        <v>2.7708508872686829E-4</v>
      </c>
      <c r="F136" s="107"/>
    </row>
    <row r="137" spans="2:6" s="103" customFormat="1" ht="27.75" customHeight="1">
      <c r="B137" s="112" t="s">
        <v>87</v>
      </c>
      <c r="C137" s="112" t="s">
        <v>88</v>
      </c>
      <c r="D137" s="113">
        <f>+D138</f>
        <v>0</v>
      </c>
      <c r="E137" s="114">
        <f>+E138</f>
        <v>0</v>
      </c>
      <c r="F137" s="107"/>
    </row>
    <row r="138" spans="2:6" s="103" customFormat="1" ht="27.75" customHeight="1">
      <c r="B138" s="112" t="s">
        <v>89</v>
      </c>
      <c r="C138" s="112" t="s">
        <v>88</v>
      </c>
      <c r="D138" s="113">
        <v>0</v>
      </c>
      <c r="E138" s="114">
        <f>+D138/D637</f>
        <v>0</v>
      </c>
      <c r="F138" s="107"/>
    </row>
    <row r="139" spans="2:6" s="103" customFormat="1" ht="27.75" customHeight="1">
      <c r="B139" s="112" t="s">
        <v>90</v>
      </c>
      <c r="C139" s="112" t="s">
        <v>91</v>
      </c>
      <c r="D139" s="113">
        <f>+D140+D141</f>
        <v>345000</v>
      </c>
      <c r="E139" s="114">
        <f>+E140+E141</f>
        <v>5.9746472256730979E-3</v>
      </c>
      <c r="F139" s="107"/>
    </row>
    <row r="140" spans="2:6" s="103" customFormat="1" ht="27.75" customHeight="1">
      <c r="B140" s="112" t="s">
        <v>92</v>
      </c>
      <c r="C140" s="112" t="s">
        <v>93</v>
      </c>
      <c r="D140" s="113">
        <v>345000</v>
      </c>
      <c r="E140" s="114">
        <f>+D140/D637</f>
        <v>5.9746472256730979E-3</v>
      </c>
      <c r="F140" s="107"/>
    </row>
    <row r="141" spans="2:6" s="103" customFormat="1" ht="27.75" customHeight="1">
      <c r="B141" s="112" t="s">
        <v>94</v>
      </c>
      <c r="C141" s="112" t="s">
        <v>95</v>
      </c>
      <c r="D141" s="113">
        <v>0</v>
      </c>
      <c r="E141" s="114">
        <f>+D141/D637</f>
        <v>0</v>
      </c>
      <c r="F141" s="107"/>
    </row>
    <row r="142" spans="2:6" s="103" customFormat="1" ht="27.75" customHeight="1">
      <c r="B142" s="112" t="s">
        <v>96</v>
      </c>
      <c r="C142" s="112" t="s">
        <v>97</v>
      </c>
      <c r="D142" s="113">
        <f>+D143+D144</f>
        <v>45000</v>
      </c>
      <c r="E142" s="114">
        <f>+E143+E144</f>
        <v>7.7930181204431714E-4</v>
      </c>
      <c r="F142" s="107"/>
    </row>
    <row r="143" spans="2:6" s="103" customFormat="1" ht="27.75" customHeight="1">
      <c r="B143" s="112" t="s">
        <v>98</v>
      </c>
      <c r="C143" s="112" t="s">
        <v>99</v>
      </c>
      <c r="D143" s="113">
        <v>45000</v>
      </c>
      <c r="E143" s="114">
        <f>+D143/D637</f>
        <v>7.7930181204431714E-4</v>
      </c>
      <c r="F143" s="107"/>
    </row>
    <row r="144" spans="2:6" s="103" customFormat="1" ht="27.75" customHeight="1">
      <c r="B144" s="112" t="s">
        <v>435</v>
      </c>
      <c r="C144" s="112" t="s">
        <v>436</v>
      </c>
      <c r="D144" s="113">
        <v>0</v>
      </c>
      <c r="E144" s="114">
        <f>+D144/D637</f>
        <v>0</v>
      </c>
      <c r="F144" s="107"/>
    </row>
    <row r="145" spans="2:6" s="103" customFormat="1" ht="27.75" customHeight="1">
      <c r="B145" s="112" t="s">
        <v>100</v>
      </c>
      <c r="C145" s="112" t="s">
        <v>101</v>
      </c>
      <c r="D145" s="113">
        <f>+D146+D147</f>
        <v>0</v>
      </c>
      <c r="E145" s="114">
        <f>+E146+E147</f>
        <v>0</v>
      </c>
      <c r="F145" s="107"/>
    </row>
    <row r="146" spans="2:6" s="103" customFormat="1" ht="27.75" customHeight="1">
      <c r="B146" s="112" t="s">
        <v>102</v>
      </c>
      <c r="C146" s="112" t="s">
        <v>103</v>
      </c>
      <c r="D146" s="113">
        <v>0</v>
      </c>
      <c r="E146" s="114">
        <f>+D146/D637</f>
        <v>0</v>
      </c>
      <c r="F146" s="107"/>
    </row>
    <row r="147" spans="2:6" s="103" customFormat="1" ht="27.75" customHeight="1">
      <c r="B147" s="112" t="s">
        <v>104</v>
      </c>
      <c r="C147" s="112" t="s">
        <v>105</v>
      </c>
      <c r="D147" s="113">
        <v>0</v>
      </c>
      <c r="E147" s="114">
        <f>+D147/D637</f>
        <v>0</v>
      </c>
      <c r="F147" s="107"/>
    </row>
    <row r="148" spans="2:6" s="103" customFormat="1" ht="27.75" customHeight="1">
      <c r="B148" s="112" t="s">
        <v>106</v>
      </c>
      <c r="C148" s="112" t="s">
        <v>107</v>
      </c>
      <c r="D148" s="113">
        <f>+D149</f>
        <v>5000</v>
      </c>
      <c r="E148" s="114">
        <f>+E149</f>
        <v>8.6589090227146345E-5</v>
      </c>
      <c r="F148" s="107"/>
    </row>
    <row r="149" spans="2:6" s="103" customFormat="1" ht="27.75" customHeight="1">
      <c r="B149" s="112" t="s">
        <v>108</v>
      </c>
      <c r="C149" s="112" t="s">
        <v>109</v>
      </c>
      <c r="D149" s="113">
        <v>5000</v>
      </c>
      <c r="E149" s="114">
        <f>+D149/D637</f>
        <v>8.6589090227146345E-5</v>
      </c>
      <c r="F149" s="107"/>
    </row>
    <row r="150" spans="2:6" s="103" customFormat="1" ht="27.75" customHeight="1">
      <c r="B150" s="108" t="s">
        <v>110</v>
      </c>
      <c r="C150" s="108" t="s">
        <v>111</v>
      </c>
      <c r="D150" s="109">
        <f>+D151+D153</f>
        <v>24000</v>
      </c>
      <c r="E150" s="115">
        <f>+E151+E153</f>
        <v>4.1562763309030247E-4</v>
      </c>
      <c r="F150" s="107"/>
    </row>
    <row r="151" spans="2:6" s="103" customFormat="1" ht="27.75" customHeight="1">
      <c r="B151" s="112" t="s">
        <v>112</v>
      </c>
      <c r="C151" s="112" t="s">
        <v>113</v>
      </c>
      <c r="D151" s="113">
        <f>+D152</f>
        <v>0</v>
      </c>
      <c r="E151" s="114">
        <f>+E152</f>
        <v>0</v>
      </c>
      <c r="F151" s="107"/>
    </row>
    <row r="152" spans="2:6" s="103" customFormat="1" ht="27.75" customHeight="1">
      <c r="B152" s="112" t="s">
        <v>114</v>
      </c>
      <c r="C152" s="112" t="s">
        <v>113</v>
      </c>
      <c r="D152" s="113">
        <v>0</v>
      </c>
      <c r="E152" s="114">
        <f>+D152/D637</f>
        <v>0</v>
      </c>
      <c r="F152" s="107"/>
    </row>
    <row r="153" spans="2:6" s="103" customFormat="1" ht="27.75" customHeight="1">
      <c r="B153" s="112" t="s">
        <v>115</v>
      </c>
      <c r="C153" s="112" t="s">
        <v>116</v>
      </c>
      <c r="D153" s="113">
        <f>+D154</f>
        <v>24000</v>
      </c>
      <c r="E153" s="114">
        <f>+E154</f>
        <v>4.1562763309030247E-4</v>
      </c>
      <c r="F153" s="107"/>
    </row>
    <row r="154" spans="2:6" s="103" customFormat="1" ht="27.75" customHeight="1">
      <c r="B154" s="112" t="s">
        <v>117</v>
      </c>
      <c r="C154" s="112" t="s">
        <v>118</v>
      </c>
      <c r="D154" s="113">
        <v>24000</v>
      </c>
      <c r="E154" s="114">
        <f>+D154/D637</f>
        <v>4.1562763309030247E-4</v>
      </c>
      <c r="F154" s="107"/>
    </row>
    <row r="155" spans="2:6" s="103" customFormat="1" ht="27.75" customHeight="1">
      <c r="B155" s="108" t="s">
        <v>119</v>
      </c>
      <c r="C155" s="108" t="s">
        <v>120</v>
      </c>
      <c r="D155" s="109">
        <f>+D156</f>
        <v>796637.24</v>
      </c>
      <c r="E155" s="115">
        <f>+E156</f>
        <v>1.3796018770532967E-2</v>
      </c>
      <c r="F155" s="107"/>
    </row>
    <row r="156" spans="2:6" s="103" customFormat="1" ht="27.75" customHeight="1">
      <c r="B156" s="112" t="s">
        <v>121</v>
      </c>
      <c r="C156" s="112" t="s">
        <v>120</v>
      </c>
      <c r="D156" s="113">
        <f>+D157</f>
        <v>796637.24</v>
      </c>
      <c r="E156" s="114">
        <f>+E157</f>
        <v>1.3796018770532967E-2</v>
      </c>
      <c r="F156" s="107"/>
    </row>
    <row r="157" spans="2:6" s="103" customFormat="1" ht="27.75" customHeight="1">
      <c r="B157" s="112" t="s">
        <v>123</v>
      </c>
      <c r="C157" s="112" t="s">
        <v>120</v>
      </c>
      <c r="D157" s="113">
        <f>500000+297000-362.76</f>
        <v>796637.24</v>
      </c>
      <c r="E157" s="114">
        <f>+D157/D637</f>
        <v>1.3796018770532967E-2</v>
      </c>
      <c r="F157" s="107"/>
    </row>
    <row r="158" spans="2:6" s="103" customFormat="1" ht="27.75" customHeight="1">
      <c r="B158" s="108" t="s">
        <v>124</v>
      </c>
      <c r="C158" s="108" t="s">
        <v>125</v>
      </c>
      <c r="D158" s="109">
        <f>+D159+D161</f>
        <v>10000</v>
      </c>
      <c r="E158" s="115">
        <f>+E159+E161</f>
        <v>0</v>
      </c>
      <c r="F158" s="107"/>
    </row>
    <row r="159" spans="2:6" s="103" customFormat="1" ht="27.75" customHeight="1">
      <c r="B159" s="112" t="s">
        <v>126</v>
      </c>
      <c r="C159" s="112" t="s">
        <v>127</v>
      </c>
      <c r="D159" s="113">
        <f>+D160</f>
        <v>10000</v>
      </c>
      <c r="E159" s="114">
        <v>0</v>
      </c>
      <c r="F159" s="107"/>
    </row>
    <row r="160" spans="2:6" s="103" customFormat="1" ht="27.75" customHeight="1">
      <c r="B160" s="112" t="s">
        <v>128</v>
      </c>
      <c r="C160" s="112" t="s">
        <v>129</v>
      </c>
      <c r="D160" s="113">
        <v>10000</v>
      </c>
      <c r="E160" s="114">
        <f>+D160/D637</f>
        <v>1.7317818045429269E-4</v>
      </c>
      <c r="F160" s="107"/>
    </row>
    <row r="161" spans="2:6" s="103" customFormat="1" ht="27.75" customHeight="1">
      <c r="B161" s="112" t="s">
        <v>130</v>
      </c>
      <c r="C161" s="112" t="s">
        <v>131</v>
      </c>
      <c r="D161" s="113">
        <f>+D162</f>
        <v>0</v>
      </c>
      <c r="E161" s="114">
        <f>+E162</f>
        <v>0</v>
      </c>
      <c r="F161" s="107"/>
    </row>
    <row r="162" spans="2:6" s="103" customFormat="1" ht="27.75" customHeight="1">
      <c r="B162" s="112" t="s">
        <v>132</v>
      </c>
      <c r="C162" s="112" t="s">
        <v>131</v>
      </c>
      <c r="D162" s="113">
        <v>0</v>
      </c>
      <c r="E162" s="114">
        <f>+D162/D637</f>
        <v>0</v>
      </c>
      <c r="F162" s="107"/>
    </row>
    <row r="163" spans="2:6" s="103" customFormat="1" ht="27.75" customHeight="1">
      <c r="B163" s="108" t="s">
        <v>137</v>
      </c>
      <c r="C163" s="108" t="s">
        <v>138</v>
      </c>
      <c r="D163" s="109">
        <f>+D164+D167+D169+D172</f>
        <v>65000</v>
      </c>
      <c r="E163" s="115">
        <f>+E164+E167+E169+E172</f>
        <v>1.1256581729529025E-3</v>
      </c>
      <c r="F163" s="107"/>
    </row>
    <row r="164" spans="2:6" s="103" customFormat="1" ht="27.75" customHeight="1">
      <c r="B164" s="112" t="s">
        <v>139</v>
      </c>
      <c r="C164" s="112" t="s">
        <v>140</v>
      </c>
      <c r="D164" s="113">
        <f>+D165+D166</f>
        <v>10000</v>
      </c>
      <c r="E164" s="114">
        <f>+E165+E166</f>
        <v>1.7317818045429269E-4</v>
      </c>
      <c r="F164" s="107"/>
    </row>
    <row r="165" spans="2:6" s="103" customFormat="1" ht="27.75" customHeight="1">
      <c r="B165" s="112" t="s">
        <v>141</v>
      </c>
      <c r="C165" s="112" t="s">
        <v>142</v>
      </c>
      <c r="D165" s="113">
        <v>10000</v>
      </c>
      <c r="E165" s="114">
        <f>+D165/D637</f>
        <v>1.7317818045429269E-4</v>
      </c>
      <c r="F165" s="107"/>
    </row>
    <row r="166" spans="2:6" s="103" customFormat="1" ht="27.75" customHeight="1">
      <c r="B166" s="112" t="s">
        <v>143</v>
      </c>
      <c r="C166" s="112" t="s">
        <v>144</v>
      </c>
      <c r="D166" s="113">
        <v>0</v>
      </c>
      <c r="E166" s="114">
        <f>+D166/D637</f>
        <v>0</v>
      </c>
      <c r="F166" s="107"/>
    </row>
    <row r="167" spans="2:6" s="103" customFormat="1" ht="27.75" customHeight="1">
      <c r="B167" s="112" t="s">
        <v>145</v>
      </c>
      <c r="C167" s="112" t="s">
        <v>146</v>
      </c>
      <c r="D167" s="113">
        <f>+D168</f>
        <v>0</v>
      </c>
      <c r="E167" s="114">
        <f>+E168</f>
        <v>0</v>
      </c>
      <c r="F167" s="107"/>
    </row>
    <row r="168" spans="2:6" s="103" customFormat="1" ht="27.75" customHeight="1">
      <c r="B168" s="112" t="s">
        <v>147</v>
      </c>
      <c r="C168" s="112" t="s">
        <v>148</v>
      </c>
      <c r="D168" s="113">
        <v>0</v>
      </c>
      <c r="E168" s="114">
        <f>+D168/D637</f>
        <v>0</v>
      </c>
      <c r="F168" s="107"/>
    </row>
    <row r="169" spans="2:6" s="103" customFormat="1" ht="27.75" customHeight="1">
      <c r="B169" s="112" t="s">
        <v>149</v>
      </c>
      <c r="C169" s="112" t="s">
        <v>150</v>
      </c>
      <c r="D169" s="113">
        <f>+D170+D171</f>
        <v>55000</v>
      </c>
      <c r="E169" s="114">
        <f>+E170+E171</f>
        <v>9.5247999249860988E-4</v>
      </c>
      <c r="F169" s="107"/>
    </row>
    <row r="170" spans="2:6" s="103" customFormat="1" ht="27.75" customHeight="1">
      <c r="B170" s="112" t="s">
        <v>151</v>
      </c>
      <c r="C170" s="112" t="s">
        <v>152</v>
      </c>
      <c r="D170" s="113">
        <f>204000-149000</f>
        <v>55000</v>
      </c>
      <c r="E170" s="114">
        <f>+D170/D637</f>
        <v>9.5247999249860988E-4</v>
      </c>
      <c r="F170" s="107"/>
    </row>
    <row r="171" spans="2:6" s="103" customFormat="1" ht="27.75" customHeight="1">
      <c r="B171" s="112" t="s">
        <v>437</v>
      </c>
      <c r="C171" s="112" t="s">
        <v>438</v>
      </c>
      <c r="D171" s="113">
        <v>0</v>
      </c>
      <c r="E171" s="114">
        <f>+D171/D637</f>
        <v>0</v>
      </c>
      <c r="F171" s="107"/>
    </row>
    <row r="172" spans="2:6" s="103" customFormat="1" ht="27.75" customHeight="1">
      <c r="B172" s="112" t="s">
        <v>153</v>
      </c>
      <c r="C172" s="112" t="s">
        <v>154</v>
      </c>
      <c r="D172" s="113">
        <f>+D173</f>
        <v>0</v>
      </c>
      <c r="E172" s="114">
        <f>+E173</f>
        <v>0</v>
      </c>
      <c r="F172" s="107"/>
    </row>
    <row r="173" spans="2:6" s="103" customFormat="1" ht="27.75" customHeight="1">
      <c r="B173" s="112" t="s">
        <v>155</v>
      </c>
      <c r="C173" s="112" t="s">
        <v>156</v>
      </c>
      <c r="D173" s="113">
        <v>0</v>
      </c>
      <c r="E173" s="114">
        <f>+D173/D637</f>
        <v>0</v>
      </c>
      <c r="F173" s="107"/>
    </row>
    <row r="174" spans="2:6" s="103" customFormat="1" ht="27.75" customHeight="1">
      <c r="B174" s="104" t="s">
        <v>161</v>
      </c>
      <c r="C174" s="104" t="s">
        <v>162</v>
      </c>
      <c r="D174" s="105">
        <f>+D175+D190+D197+D208+D219+D229+D234+D239+D244</f>
        <v>4646009.2100000009</v>
      </c>
      <c r="E174" s="106">
        <f>+E175+E190+E197+E208+E219+E229+E234+E239+E244</f>
        <v>8.045874213616859E-2</v>
      </c>
      <c r="F174" s="107"/>
    </row>
    <row r="175" spans="2:6" s="103" customFormat="1" ht="27.75" customHeight="1">
      <c r="B175" s="108" t="s">
        <v>163</v>
      </c>
      <c r="C175" s="108" t="s">
        <v>164</v>
      </c>
      <c r="D175" s="109">
        <f>+D176+D178+D180+D182+D184+D186+D188</f>
        <v>2394798.4900000002</v>
      </c>
      <c r="E175" s="115">
        <f>+E176+E178+E180+E182+E184+E186+E188</f>
        <v>4.1472684505288772E-2</v>
      </c>
      <c r="F175" s="107"/>
    </row>
    <row r="176" spans="2:6" s="103" customFormat="1" ht="27.75" customHeight="1">
      <c r="B176" s="112" t="s">
        <v>165</v>
      </c>
      <c r="C176" s="112" t="s">
        <v>166</v>
      </c>
      <c r="D176" s="113">
        <f>+D177</f>
        <v>2272900</v>
      </c>
      <c r="E176" s="114">
        <f>+E177</f>
        <v>3.936166863545619E-2</v>
      </c>
      <c r="F176" s="107"/>
    </row>
    <row r="177" spans="2:6" s="103" customFormat="1" ht="27.75" customHeight="1">
      <c r="B177" s="112" t="s">
        <v>167</v>
      </c>
      <c r="C177" s="112" t="s">
        <v>166</v>
      </c>
      <c r="D177" s="113">
        <f>2610000-337100</f>
        <v>2272900</v>
      </c>
      <c r="E177" s="114">
        <f>+D177/D637</f>
        <v>3.936166863545619E-2</v>
      </c>
      <c r="F177" s="107"/>
    </row>
    <row r="178" spans="2:6" s="103" customFormat="1" ht="27.75" customHeight="1">
      <c r="B178" s="112" t="s">
        <v>168</v>
      </c>
      <c r="C178" s="112" t="s">
        <v>169</v>
      </c>
      <c r="D178" s="113">
        <f>+D179</f>
        <v>0</v>
      </c>
      <c r="E178" s="114">
        <f>+E179</f>
        <v>0</v>
      </c>
      <c r="F178" s="107"/>
    </row>
    <row r="179" spans="2:6" s="103" customFormat="1" ht="27.75" customHeight="1">
      <c r="B179" s="112" t="s">
        <v>170</v>
      </c>
      <c r="C179" s="112" t="s">
        <v>169</v>
      </c>
      <c r="D179" s="113">
        <v>0</v>
      </c>
      <c r="E179" s="114">
        <f>+D179/D637</f>
        <v>0</v>
      </c>
      <c r="F179" s="107"/>
    </row>
    <row r="180" spans="2:6" s="103" customFormat="1" ht="27.75" customHeight="1">
      <c r="B180" s="112" t="s">
        <v>171</v>
      </c>
      <c r="C180" s="112" t="s">
        <v>172</v>
      </c>
      <c r="D180" s="113">
        <f>+D181</f>
        <v>0</v>
      </c>
      <c r="E180" s="114">
        <f>+E181</f>
        <v>0</v>
      </c>
      <c r="F180" s="107"/>
    </row>
    <row r="181" spans="2:6" s="103" customFormat="1" ht="27.75" customHeight="1">
      <c r="B181" s="112" t="s">
        <v>173</v>
      </c>
      <c r="C181" s="112" t="s">
        <v>172</v>
      </c>
      <c r="D181" s="113">
        <v>0</v>
      </c>
      <c r="E181" s="114">
        <f>+D181/D637</f>
        <v>0</v>
      </c>
      <c r="F181" s="107"/>
    </row>
    <row r="182" spans="2:6" s="103" customFormat="1" ht="27.75" customHeight="1">
      <c r="B182" s="112" t="s">
        <v>174</v>
      </c>
      <c r="C182" s="112" t="s">
        <v>175</v>
      </c>
      <c r="D182" s="113">
        <f>+D183</f>
        <v>121898.49</v>
      </c>
      <c r="E182" s="114">
        <f>+E183</f>
        <v>2.1110158698325796E-3</v>
      </c>
      <c r="F182" s="107"/>
    </row>
    <row r="183" spans="2:6" s="103" customFormat="1" ht="27.75" customHeight="1">
      <c r="B183" s="112" t="s">
        <v>176</v>
      </c>
      <c r="C183" s="112" t="s">
        <v>175</v>
      </c>
      <c r="D183" s="113">
        <v>121898.49</v>
      </c>
      <c r="E183" s="114">
        <f>+D183/D637</f>
        <v>2.1110158698325796E-3</v>
      </c>
      <c r="F183" s="107"/>
    </row>
    <row r="184" spans="2:6" s="103" customFormat="1" ht="27.75" customHeight="1">
      <c r="B184" s="112" t="s">
        <v>439</v>
      </c>
      <c r="C184" s="112" t="s">
        <v>440</v>
      </c>
      <c r="D184" s="113">
        <f>+D185</f>
        <v>0</v>
      </c>
      <c r="E184" s="114">
        <f>+E185</f>
        <v>0</v>
      </c>
      <c r="F184" s="107"/>
    </row>
    <row r="185" spans="2:6" s="103" customFormat="1" ht="27.75" customHeight="1">
      <c r="B185" s="112" t="s">
        <v>441</v>
      </c>
      <c r="C185" s="112" t="s">
        <v>440</v>
      </c>
      <c r="D185" s="113">
        <v>0</v>
      </c>
      <c r="E185" s="114">
        <f>+D185/D637</f>
        <v>0</v>
      </c>
      <c r="F185" s="107"/>
    </row>
    <row r="186" spans="2:6" s="103" customFormat="1" ht="27.75" customHeight="1">
      <c r="B186" s="112" t="s">
        <v>177</v>
      </c>
      <c r="C186" s="112" t="s">
        <v>178</v>
      </c>
      <c r="D186" s="113">
        <f>+D187</f>
        <v>0</v>
      </c>
      <c r="E186" s="114">
        <v>0</v>
      </c>
      <c r="F186" s="107"/>
    </row>
    <row r="187" spans="2:6" s="103" customFormat="1" ht="27.75" customHeight="1">
      <c r="B187" s="112" t="s">
        <v>179</v>
      </c>
      <c r="C187" s="112" t="s">
        <v>178</v>
      </c>
      <c r="D187" s="113">
        <v>0</v>
      </c>
      <c r="E187" s="114">
        <f>+D187/D637</f>
        <v>0</v>
      </c>
      <c r="F187" s="107"/>
    </row>
    <row r="188" spans="2:6" s="103" customFormat="1" ht="27.75" customHeight="1">
      <c r="B188" s="112" t="s">
        <v>442</v>
      </c>
      <c r="C188" s="112" t="s">
        <v>443</v>
      </c>
      <c r="D188" s="113">
        <f>+D189</f>
        <v>0</v>
      </c>
      <c r="E188" s="114">
        <v>0</v>
      </c>
      <c r="F188" s="107"/>
    </row>
    <row r="189" spans="2:6" s="103" customFormat="1" ht="27.75" customHeight="1">
      <c r="B189" s="112" t="s">
        <v>444</v>
      </c>
      <c r="C189" s="112" t="s">
        <v>445</v>
      </c>
      <c r="D189" s="113">
        <v>0</v>
      </c>
      <c r="E189" s="114">
        <f>+D189/D637</f>
        <v>0</v>
      </c>
      <c r="F189" s="107"/>
    </row>
    <row r="190" spans="2:6" s="103" customFormat="1" ht="27.75" customHeight="1">
      <c r="B190" s="108" t="s">
        <v>180</v>
      </c>
      <c r="C190" s="108" t="s">
        <v>181</v>
      </c>
      <c r="D190" s="109">
        <f>+D191+D195+D193</f>
        <v>757000</v>
      </c>
      <c r="E190" s="110">
        <f>+E191+E195+E193</f>
        <v>1.3109588260389958E-2</v>
      </c>
      <c r="F190" s="107"/>
    </row>
    <row r="191" spans="2:6" s="103" customFormat="1" ht="27.75" customHeight="1">
      <c r="B191" s="112" t="s">
        <v>182</v>
      </c>
      <c r="C191" s="112" t="s">
        <v>183</v>
      </c>
      <c r="D191" s="113">
        <f>+D192</f>
        <v>0</v>
      </c>
      <c r="E191" s="114">
        <v>0</v>
      </c>
      <c r="F191" s="107"/>
    </row>
    <row r="192" spans="2:6" s="103" customFormat="1" ht="27.75" customHeight="1">
      <c r="B192" s="112" t="s">
        <v>184</v>
      </c>
      <c r="C192" s="112" t="s">
        <v>185</v>
      </c>
      <c r="D192" s="113">
        <v>0</v>
      </c>
      <c r="E192" s="114">
        <f>+D192/D637</f>
        <v>0</v>
      </c>
      <c r="F192" s="107"/>
    </row>
    <row r="193" spans="2:6" s="103" customFormat="1" ht="27.75" customHeight="1">
      <c r="B193" s="130">
        <v>32500</v>
      </c>
      <c r="C193" s="112" t="s">
        <v>187</v>
      </c>
      <c r="D193" s="113">
        <f>+D194</f>
        <v>300000</v>
      </c>
      <c r="E193" s="114">
        <f>+E194</f>
        <v>5.1953454136287811E-3</v>
      </c>
      <c r="F193" s="107"/>
    </row>
    <row r="194" spans="2:6" s="103" customFormat="1" ht="27.75" customHeight="1">
      <c r="B194" s="130">
        <v>32501</v>
      </c>
      <c r="C194" s="112" t="s">
        <v>187</v>
      </c>
      <c r="D194" s="113">
        <v>300000</v>
      </c>
      <c r="E194" s="114">
        <f>+D194/D637</f>
        <v>5.1953454136287811E-3</v>
      </c>
      <c r="F194" s="107"/>
    </row>
    <row r="195" spans="2:6" s="103" customFormat="1" ht="27.75" customHeight="1">
      <c r="B195" s="112" t="s">
        <v>189</v>
      </c>
      <c r="C195" s="112" t="s">
        <v>190</v>
      </c>
      <c r="D195" s="113">
        <f>+D196</f>
        <v>457000</v>
      </c>
      <c r="E195" s="114">
        <f>+E196</f>
        <v>7.914242846761177E-3</v>
      </c>
      <c r="F195" s="107"/>
    </row>
    <row r="196" spans="2:6" s="103" customFormat="1" ht="27.75" customHeight="1">
      <c r="B196" s="112" t="s">
        <v>191</v>
      </c>
      <c r="C196" s="112" t="s">
        <v>190</v>
      </c>
      <c r="D196" s="113">
        <v>457000</v>
      </c>
      <c r="E196" s="114">
        <f>+D196/D637</f>
        <v>7.914242846761177E-3</v>
      </c>
      <c r="F196" s="107"/>
    </row>
    <row r="197" spans="2:6" s="103" customFormat="1" ht="27.75" customHeight="1">
      <c r="B197" s="108" t="s">
        <v>195</v>
      </c>
      <c r="C197" s="108" t="s">
        <v>196</v>
      </c>
      <c r="D197" s="109">
        <f>+D198+D201+D203+D205</f>
        <v>0</v>
      </c>
      <c r="E197" s="131">
        <f>+E198+E201+E203+E205</f>
        <v>0</v>
      </c>
      <c r="F197" s="107"/>
    </row>
    <row r="198" spans="2:6" s="103" customFormat="1" ht="27.75" customHeight="1">
      <c r="B198" s="112" t="s">
        <v>197</v>
      </c>
      <c r="C198" s="112" t="s">
        <v>198</v>
      </c>
      <c r="D198" s="113">
        <f>+D199+D200</f>
        <v>0</v>
      </c>
      <c r="E198" s="114">
        <f>+E199+E200</f>
        <v>0</v>
      </c>
      <c r="F198" s="107"/>
    </row>
    <row r="199" spans="2:6" s="103" customFormat="1" ht="27.75" customHeight="1">
      <c r="B199" s="112" t="s">
        <v>199</v>
      </c>
      <c r="C199" s="112" t="s">
        <v>200</v>
      </c>
      <c r="D199" s="113">
        <v>0</v>
      </c>
      <c r="E199" s="114">
        <f>+D199/D637</f>
        <v>0</v>
      </c>
      <c r="F199" s="107"/>
    </row>
    <row r="200" spans="2:6" s="103" customFormat="1" ht="27.75" customHeight="1">
      <c r="B200" s="112" t="s">
        <v>446</v>
      </c>
      <c r="C200" s="112" t="s">
        <v>447</v>
      </c>
      <c r="D200" s="113">
        <v>0</v>
      </c>
      <c r="E200" s="114">
        <v>0</v>
      </c>
      <c r="F200" s="107"/>
    </row>
    <row r="201" spans="2:6" s="103" customFormat="1" ht="27.75" customHeight="1">
      <c r="B201" s="112" t="s">
        <v>204</v>
      </c>
      <c r="C201" s="112" t="s">
        <v>205</v>
      </c>
      <c r="D201" s="113">
        <f>+D202</f>
        <v>0</v>
      </c>
      <c r="E201" s="114">
        <f>+E202</f>
        <v>0</v>
      </c>
      <c r="F201" s="107"/>
    </row>
    <row r="202" spans="2:6" s="103" customFormat="1" ht="27.75" customHeight="1">
      <c r="B202" s="112" t="s">
        <v>206</v>
      </c>
      <c r="C202" s="112" t="s">
        <v>207</v>
      </c>
      <c r="D202" s="113">
        <v>0</v>
      </c>
      <c r="E202" s="114">
        <f>+D202/D637</f>
        <v>0</v>
      </c>
      <c r="F202" s="107"/>
    </row>
    <row r="203" spans="2:6" s="103" customFormat="1" ht="27.75" customHeight="1">
      <c r="B203" s="112" t="s">
        <v>210</v>
      </c>
      <c r="C203" s="112" t="s">
        <v>211</v>
      </c>
      <c r="D203" s="113">
        <f>+D204</f>
        <v>0</v>
      </c>
      <c r="E203" s="114">
        <f>+E204</f>
        <v>0</v>
      </c>
      <c r="F203" s="107"/>
    </row>
    <row r="204" spans="2:6" s="103" customFormat="1" ht="27.75" customHeight="1">
      <c r="B204" s="112" t="s">
        <v>212</v>
      </c>
      <c r="C204" s="112" t="s">
        <v>211</v>
      </c>
      <c r="D204" s="113">
        <v>0</v>
      </c>
      <c r="E204" s="114">
        <v>0</v>
      </c>
      <c r="F204" s="107"/>
    </row>
    <row r="205" spans="2:6" s="103" customFormat="1" ht="27.75" customHeight="1">
      <c r="B205" s="112" t="s">
        <v>213</v>
      </c>
      <c r="C205" s="112" t="s">
        <v>214</v>
      </c>
      <c r="D205" s="113">
        <f>+D206+D207</f>
        <v>0</v>
      </c>
      <c r="E205" s="114">
        <f>+E206+E207</f>
        <v>0</v>
      </c>
      <c r="F205" s="107"/>
    </row>
    <row r="206" spans="2:6" s="103" customFormat="1" ht="27.75" customHeight="1">
      <c r="B206" s="112" t="s">
        <v>215</v>
      </c>
      <c r="C206" s="112" t="s">
        <v>216</v>
      </c>
      <c r="D206" s="113">
        <v>0</v>
      </c>
      <c r="E206" s="114">
        <f>+D206/D637</f>
        <v>0</v>
      </c>
      <c r="F206" s="107"/>
    </row>
    <row r="207" spans="2:6" s="103" customFormat="1" ht="27.75" customHeight="1">
      <c r="B207" s="112" t="s">
        <v>217</v>
      </c>
      <c r="C207" s="112" t="s">
        <v>218</v>
      </c>
      <c r="D207" s="113">
        <v>0</v>
      </c>
      <c r="E207" s="114">
        <f>+D207/D637</f>
        <v>0</v>
      </c>
      <c r="F207" s="107"/>
    </row>
    <row r="208" spans="2:6" s="103" customFormat="1" ht="27.75" customHeight="1">
      <c r="B208" s="108" t="s">
        <v>219</v>
      </c>
      <c r="C208" s="108" t="s">
        <v>220</v>
      </c>
      <c r="D208" s="109">
        <f>+D209+D211+D213+D215+D217</f>
        <v>189895.52</v>
      </c>
      <c r="E208" s="115">
        <f>+E209+E211+E213+E215+E217</f>
        <v>3.2885760630021747E-3</v>
      </c>
      <c r="F208" s="107"/>
    </row>
    <row r="209" spans="2:6" s="103" customFormat="1" ht="27.75" customHeight="1">
      <c r="B209" s="112" t="s">
        <v>221</v>
      </c>
      <c r="C209" s="112" t="s">
        <v>222</v>
      </c>
      <c r="D209" s="113">
        <f>+D210</f>
        <v>15895.52</v>
      </c>
      <c r="E209" s="114">
        <f>+E210</f>
        <v>2.7527572309748186E-4</v>
      </c>
      <c r="F209" s="107"/>
    </row>
    <row r="210" spans="2:6" s="103" customFormat="1" ht="27.75" customHeight="1">
      <c r="B210" s="112" t="s">
        <v>223</v>
      </c>
      <c r="C210" s="112" t="s">
        <v>224</v>
      </c>
      <c r="D210" s="113">
        <f>17095.52-1200</f>
        <v>15895.52</v>
      </c>
      <c r="E210" s="114">
        <f>+D210/D637</f>
        <v>2.7527572309748186E-4</v>
      </c>
      <c r="F210" s="107"/>
    </row>
    <row r="211" spans="2:6" s="103" customFormat="1" ht="27.75" customHeight="1">
      <c r="B211" s="112" t="s">
        <v>225</v>
      </c>
      <c r="C211" s="112" t="s">
        <v>226</v>
      </c>
      <c r="D211" s="113">
        <f>+D212</f>
        <v>0</v>
      </c>
      <c r="E211" s="114">
        <f>+E212</f>
        <v>0</v>
      </c>
      <c r="F211" s="107"/>
    </row>
    <row r="212" spans="2:6" s="103" customFormat="1" ht="27.75" customHeight="1">
      <c r="B212" s="112" t="s">
        <v>227</v>
      </c>
      <c r="C212" s="112" t="s">
        <v>228</v>
      </c>
      <c r="D212" s="113">
        <v>0</v>
      </c>
      <c r="E212" s="114">
        <f>+D212/D637</f>
        <v>0</v>
      </c>
      <c r="F212" s="107"/>
    </row>
    <row r="213" spans="2:6" s="103" customFormat="1" ht="27.75" customHeight="1">
      <c r="B213" s="112" t="s">
        <v>229</v>
      </c>
      <c r="C213" s="112" t="s">
        <v>230</v>
      </c>
      <c r="D213" s="113">
        <f>+D214</f>
        <v>0</v>
      </c>
      <c r="E213" s="114">
        <f>+E214</f>
        <v>0</v>
      </c>
      <c r="F213" s="107"/>
    </row>
    <row r="214" spans="2:6" s="103" customFormat="1" ht="27.75" customHeight="1">
      <c r="B214" s="112" t="s">
        <v>231</v>
      </c>
      <c r="C214" s="112" t="s">
        <v>230</v>
      </c>
      <c r="D214" s="113">
        <v>0</v>
      </c>
      <c r="E214" s="114">
        <f>+D214/D637</f>
        <v>0</v>
      </c>
      <c r="F214" s="107"/>
    </row>
    <row r="215" spans="2:6" s="103" customFormat="1" ht="27.75" customHeight="1">
      <c r="B215" s="112" t="s">
        <v>232</v>
      </c>
      <c r="C215" s="112" t="s">
        <v>233</v>
      </c>
      <c r="D215" s="113">
        <f>+D216</f>
        <v>174000</v>
      </c>
      <c r="E215" s="114">
        <f>+E216</f>
        <v>3.0133003399046929E-3</v>
      </c>
      <c r="F215" s="107"/>
    </row>
    <row r="216" spans="2:6" s="103" customFormat="1" ht="27.75" customHeight="1">
      <c r="B216" s="112" t="s">
        <v>234</v>
      </c>
      <c r="C216" s="112" t="s">
        <v>233</v>
      </c>
      <c r="D216" s="113">
        <v>174000</v>
      </c>
      <c r="E216" s="114">
        <f>+D216/D637</f>
        <v>3.0133003399046929E-3</v>
      </c>
      <c r="F216" s="107"/>
    </row>
    <row r="217" spans="2:6" s="103" customFormat="1" ht="27.75" customHeight="1">
      <c r="B217" s="112" t="s">
        <v>235</v>
      </c>
      <c r="C217" s="112" t="s">
        <v>236</v>
      </c>
      <c r="D217" s="113">
        <f>+D218</f>
        <v>0</v>
      </c>
      <c r="E217" s="114">
        <f>+E218</f>
        <v>0</v>
      </c>
      <c r="F217" s="107"/>
    </row>
    <row r="218" spans="2:6" s="103" customFormat="1" ht="27.75" customHeight="1">
      <c r="B218" s="112" t="s">
        <v>237</v>
      </c>
      <c r="C218" s="112" t="s">
        <v>236</v>
      </c>
      <c r="D218" s="113">
        <v>0</v>
      </c>
      <c r="E218" s="114">
        <f>+D218/D637</f>
        <v>0</v>
      </c>
      <c r="F218" s="107"/>
    </row>
    <row r="219" spans="2:6" s="103" customFormat="1" ht="27.75" customHeight="1">
      <c r="B219" s="108" t="s">
        <v>238</v>
      </c>
      <c r="C219" s="108" t="s">
        <v>239</v>
      </c>
      <c r="D219" s="109">
        <f>+D220+D222+D224+D226</f>
        <v>234500</v>
      </c>
      <c r="E219" s="115">
        <f>+E220+E222+E224+E226</f>
        <v>4.0610283316531645E-3</v>
      </c>
      <c r="F219" s="107"/>
    </row>
    <row r="220" spans="2:6" s="103" customFormat="1" ht="27.75" customHeight="1">
      <c r="B220" s="112" t="s">
        <v>240</v>
      </c>
      <c r="C220" s="112" t="s">
        <v>241</v>
      </c>
      <c r="D220" s="113">
        <f>+D221</f>
        <v>0</v>
      </c>
      <c r="E220" s="114">
        <f>+E221</f>
        <v>0</v>
      </c>
      <c r="F220" s="107"/>
    </row>
    <row r="221" spans="2:6" s="103" customFormat="1" ht="27.75" customHeight="1">
      <c r="B221" s="112" t="s">
        <v>242</v>
      </c>
      <c r="C221" s="112" t="s">
        <v>243</v>
      </c>
      <c r="D221" s="113">
        <v>0</v>
      </c>
      <c r="E221" s="114">
        <f>+D221/D637</f>
        <v>0</v>
      </c>
      <c r="F221" s="107"/>
    </row>
    <row r="222" spans="2:6" s="103" customFormat="1" ht="27.75" customHeight="1">
      <c r="B222" s="112" t="s">
        <v>244</v>
      </c>
      <c r="C222" s="112" t="s">
        <v>245</v>
      </c>
      <c r="D222" s="113">
        <f>+D223</f>
        <v>0</v>
      </c>
      <c r="E222" s="114">
        <f>+E223</f>
        <v>0</v>
      </c>
      <c r="F222" s="107"/>
    </row>
    <row r="223" spans="2:6" s="103" customFormat="1" ht="27.75" customHeight="1">
      <c r="B223" s="112" t="s">
        <v>246</v>
      </c>
      <c r="C223" s="112" t="s">
        <v>245</v>
      </c>
      <c r="D223" s="113">
        <v>0</v>
      </c>
      <c r="E223" s="114">
        <f>+D223/D637</f>
        <v>0</v>
      </c>
      <c r="F223" s="107"/>
    </row>
    <row r="224" spans="2:6" s="103" customFormat="1" ht="27.75" customHeight="1">
      <c r="B224" s="112" t="s">
        <v>247</v>
      </c>
      <c r="C224" s="112" t="s">
        <v>248</v>
      </c>
      <c r="D224" s="113">
        <f>+D225</f>
        <v>115000</v>
      </c>
      <c r="E224" s="114">
        <f>+E225</f>
        <v>1.9915490752243662E-3</v>
      </c>
      <c r="F224" s="107"/>
    </row>
    <row r="225" spans="2:6" s="103" customFormat="1" ht="27.75" customHeight="1">
      <c r="B225" s="112" t="s">
        <v>249</v>
      </c>
      <c r="C225" s="112" t="s">
        <v>248</v>
      </c>
      <c r="D225" s="113">
        <v>115000</v>
      </c>
      <c r="E225" s="114">
        <f>+D225/D637</f>
        <v>1.9915490752243662E-3</v>
      </c>
      <c r="F225" s="107"/>
    </row>
    <row r="226" spans="2:6" s="103" customFormat="1" ht="27.75" customHeight="1">
      <c r="B226" s="112" t="s">
        <v>250</v>
      </c>
      <c r="C226" s="112" t="s">
        <v>251</v>
      </c>
      <c r="D226" s="113">
        <f>+D227+D228</f>
        <v>119500</v>
      </c>
      <c r="E226" s="114">
        <f>+E227+E228</f>
        <v>2.0694792564287978E-3</v>
      </c>
      <c r="F226" s="107"/>
    </row>
    <row r="227" spans="2:6" s="103" customFormat="1" ht="27.75" customHeight="1">
      <c r="B227" s="112" t="s">
        <v>252</v>
      </c>
      <c r="C227" s="112" t="s">
        <v>253</v>
      </c>
      <c r="D227" s="113">
        <v>85000</v>
      </c>
      <c r="E227" s="114">
        <f>+D227/D637</f>
        <v>1.472014533861488E-3</v>
      </c>
      <c r="F227" s="107"/>
    </row>
    <row r="228" spans="2:6" s="103" customFormat="1" ht="27.75" customHeight="1">
      <c r="B228" s="112" t="s">
        <v>254</v>
      </c>
      <c r="C228" s="112" t="s">
        <v>255</v>
      </c>
      <c r="D228" s="113">
        <v>34500</v>
      </c>
      <c r="E228" s="114">
        <f>+D228/D637</f>
        <v>5.9746472256730983E-4</v>
      </c>
      <c r="F228" s="107"/>
    </row>
    <row r="229" spans="2:6" s="103" customFormat="1" ht="27.75" customHeight="1">
      <c r="B229" s="108" t="s">
        <v>256</v>
      </c>
      <c r="C229" s="108" t="s">
        <v>257</v>
      </c>
      <c r="D229" s="109">
        <f>+D230+D232</f>
        <v>0</v>
      </c>
      <c r="E229" s="115">
        <f>+E230+E232</f>
        <v>0</v>
      </c>
      <c r="F229" s="107"/>
    </row>
    <row r="230" spans="2:6" s="103" customFormat="1" ht="27.75" customHeight="1">
      <c r="B230" s="112" t="s">
        <v>258</v>
      </c>
      <c r="C230" s="112" t="s">
        <v>259</v>
      </c>
      <c r="D230" s="113">
        <f>+D231</f>
        <v>0</v>
      </c>
      <c r="E230" s="114">
        <f>+E231</f>
        <v>0</v>
      </c>
      <c r="F230" s="107"/>
    </row>
    <row r="231" spans="2:6" s="103" customFormat="1" ht="27.75" customHeight="1">
      <c r="B231" s="112" t="s">
        <v>260</v>
      </c>
      <c r="C231" s="112" t="s">
        <v>259</v>
      </c>
      <c r="D231" s="113">
        <v>0</v>
      </c>
      <c r="E231" s="114">
        <f>+D231/D637</f>
        <v>0</v>
      </c>
      <c r="F231" s="107"/>
    </row>
    <row r="232" spans="2:6" s="103" customFormat="1" ht="27.75" customHeight="1">
      <c r="B232" s="112" t="s">
        <v>261</v>
      </c>
      <c r="C232" s="112" t="s">
        <v>262</v>
      </c>
      <c r="D232" s="113">
        <f>+D233</f>
        <v>0</v>
      </c>
      <c r="E232" s="114">
        <f>+E233</f>
        <v>0</v>
      </c>
      <c r="F232" s="107"/>
    </row>
    <row r="233" spans="2:6" s="103" customFormat="1" ht="27.75" customHeight="1">
      <c r="B233" s="112" t="s">
        <v>263</v>
      </c>
      <c r="C233" s="112" t="s">
        <v>262</v>
      </c>
      <c r="D233" s="113">
        <v>0</v>
      </c>
      <c r="E233" s="114">
        <f>+D233/D637</f>
        <v>0</v>
      </c>
      <c r="F233" s="107"/>
    </row>
    <row r="234" spans="2:6" s="103" customFormat="1" ht="27.75" customHeight="1">
      <c r="B234" s="108" t="s">
        <v>264</v>
      </c>
      <c r="C234" s="108" t="s">
        <v>265</v>
      </c>
      <c r="D234" s="109">
        <f>+D235+D237</f>
        <v>121915.2</v>
      </c>
      <c r="E234" s="115">
        <f>+E235+E237</f>
        <v>2.1113052505721186E-3</v>
      </c>
      <c r="F234" s="107"/>
    </row>
    <row r="235" spans="2:6" s="103" customFormat="1" ht="27.75" customHeight="1">
      <c r="B235" s="112" t="s">
        <v>266</v>
      </c>
      <c r="C235" s="112" t="s">
        <v>267</v>
      </c>
      <c r="D235" s="113">
        <f>+D236</f>
        <v>0</v>
      </c>
      <c r="E235" s="114">
        <f>+E236</f>
        <v>0</v>
      </c>
      <c r="F235" s="107"/>
    </row>
    <row r="236" spans="2:6" s="103" customFormat="1" ht="27.75" customHeight="1">
      <c r="B236" s="112" t="s">
        <v>268</v>
      </c>
      <c r="C236" s="112" t="s">
        <v>267</v>
      </c>
      <c r="D236" s="113">
        <v>0</v>
      </c>
      <c r="E236" s="114">
        <f>+D236/D637</f>
        <v>0</v>
      </c>
      <c r="F236" s="107"/>
    </row>
    <row r="237" spans="2:6" s="103" customFormat="1" ht="27.75" customHeight="1">
      <c r="B237" s="112" t="s">
        <v>269</v>
      </c>
      <c r="C237" s="112" t="s">
        <v>270</v>
      </c>
      <c r="D237" s="113">
        <f>+D238</f>
        <v>121915.2</v>
      </c>
      <c r="E237" s="114">
        <f>+E238</f>
        <v>2.1113052505721186E-3</v>
      </c>
      <c r="F237" s="107"/>
    </row>
    <row r="238" spans="2:6" s="103" customFormat="1" ht="27.75" customHeight="1">
      <c r="B238" s="112" t="s">
        <v>271</v>
      </c>
      <c r="C238" s="112" t="s">
        <v>270</v>
      </c>
      <c r="D238" s="113">
        <v>121915.2</v>
      </c>
      <c r="E238" s="114">
        <f>+D238/D637</f>
        <v>2.1113052505721186E-3</v>
      </c>
      <c r="F238" s="107"/>
    </row>
    <row r="239" spans="2:6" s="103" customFormat="1" ht="27.75" customHeight="1">
      <c r="B239" s="108" t="s">
        <v>272</v>
      </c>
      <c r="C239" s="108" t="s">
        <v>273</v>
      </c>
      <c r="D239" s="109">
        <f>+D240+D242</f>
        <v>522500</v>
      </c>
      <c r="E239" s="115">
        <f>+E240+E242</f>
        <v>9.0485599287367935E-3</v>
      </c>
      <c r="F239" s="107"/>
    </row>
    <row r="240" spans="2:6" s="103" customFormat="1" ht="27.75" customHeight="1">
      <c r="B240" s="112" t="s">
        <v>274</v>
      </c>
      <c r="C240" s="112" t="s">
        <v>275</v>
      </c>
      <c r="D240" s="113">
        <f>+D241</f>
        <v>369500</v>
      </c>
      <c r="E240" s="114">
        <f>+E241</f>
        <v>6.3989337677861149E-3</v>
      </c>
      <c r="F240" s="107"/>
    </row>
    <row r="241" spans="2:6" s="103" customFormat="1" ht="27.75" customHeight="1">
      <c r="B241" s="112" t="s">
        <v>276</v>
      </c>
      <c r="C241" s="112" t="s">
        <v>275</v>
      </c>
      <c r="D241" s="113">
        <v>369500</v>
      </c>
      <c r="E241" s="114">
        <f>+D241/D637</f>
        <v>6.3989337677861149E-3</v>
      </c>
      <c r="F241" s="107"/>
    </row>
    <row r="242" spans="2:6" s="103" customFormat="1" ht="27.75" customHeight="1">
      <c r="B242" s="112" t="s">
        <v>277</v>
      </c>
      <c r="C242" s="112" t="s">
        <v>278</v>
      </c>
      <c r="D242" s="113">
        <f>+D243</f>
        <v>153000</v>
      </c>
      <c r="E242" s="114">
        <f>+E243</f>
        <v>2.6496261609506781E-3</v>
      </c>
      <c r="F242" s="107"/>
    </row>
    <row r="243" spans="2:6" s="103" customFormat="1" ht="27.75" customHeight="1">
      <c r="B243" s="112" t="s">
        <v>279</v>
      </c>
      <c r="C243" s="112" t="s">
        <v>278</v>
      </c>
      <c r="D243" s="113">
        <v>153000</v>
      </c>
      <c r="E243" s="114">
        <f>+D243/D637</f>
        <v>2.6496261609506781E-3</v>
      </c>
      <c r="F243" s="107"/>
    </row>
    <row r="244" spans="2:6" s="103" customFormat="1" ht="27.75" customHeight="1">
      <c r="B244" s="108" t="s">
        <v>280</v>
      </c>
      <c r="C244" s="108" t="s">
        <v>281</v>
      </c>
      <c r="D244" s="109">
        <f>+D245+D248+D250</f>
        <v>425400</v>
      </c>
      <c r="E244" s="115">
        <f>+E245+E248+E250</f>
        <v>7.366999796525611E-3</v>
      </c>
      <c r="F244" s="107"/>
    </row>
    <row r="245" spans="2:6" s="103" customFormat="1" ht="27.75" customHeight="1">
      <c r="B245" s="112" t="s">
        <v>282</v>
      </c>
      <c r="C245" s="112" t="s">
        <v>283</v>
      </c>
      <c r="D245" s="113">
        <f>+D246+D247</f>
        <v>0</v>
      </c>
      <c r="E245" s="114">
        <f>+E246+E247</f>
        <v>0</v>
      </c>
      <c r="F245" s="107"/>
    </row>
    <row r="246" spans="2:6" s="103" customFormat="1" ht="27.75" customHeight="1">
      <c r="B246" s="112" t="s">
        <v>284</v>
      </c>
      <c r="C246" s="112" t="s">
        <v>285</v>
      </c>
      <c r="D246" s="113">
        <v>0</v>
      </c>
      <c r="E246" s="114">
        <f>+D246/D637</f>
        <v>0</v>
      </c>
      <c r="F246" s="107"/>
    </row>
    <row r="247" spans="2:6" s="103" customFormat="1" ht="27.75" customHeight="1">
      <c r="B247" s="112" t="s">
        <v>286</v>
      </c>
      <c r="C247" s="112" t="s">
        <v>287</v>
      </c>
      <c r="D247" s="113">
        <v>0</v>
      </c>
      <c r="E247" s="114">
        <f>+D247/D637</f>
        <v>0</v>
      </c>
      <c r="F247" s="107"/>
    </row>
    <row r="248" spans="2:6" s="103" customFormat="1" ht="27.75" customHeight="1">
      <c r="B248" s="112" t="s">
        <v>288</v>
      </c>
      <c r="C248" s="112" t="s">
        <v>289</v>
      </c>
      <c r="D248" s="113">
        <f>+D249</f>
        <v>425400</v>
      </c>
      <c r="E248" s="114">
        <f>+E249</f>
        <v>7.366999796525611E-3</v>
      </c>
      <c r="F248" s="107"/>
    </row>
    <row r="249" spans="2:6" s="103" customFormat="1" ht="27.75" customHeight="1">
      <c r="B249" s="112" t="s">
        <v>290</v>
      </c>
      <c r="C249" s="112" t="s">
        <v>289</v>
      </c>
      <c r="D249" s="113">
        <v>425400</v>
      </c>
      <c r="E249" s="114">
        <f>+D249/D637</f>
        <v>7.366999796525611E-3</v>
      </c>
      <c r="F249" s="107"/>
    </row>
    <row r="250" spans="2:6" s="103" customFormat="1" ht="27.75" customHeight="1">
      <c r="B250" s="112" t="s">
        <v>291</v>
      </c>
      <c r="C250" s="112" t="s">
        <v>281</v>
      </c>
      <c r="D250" s="113">
        <f>+D251</f>
        <v>0</v>
      </c>
      <c r="E250" s="114">
        <f>+E251</f>
        <v>0</v>
      </c>
      <c r="F250" s="107"/>
    </row>
    <row r="251" spans="2:6" s="103" customFormat="1" ht="27.75" customHeight="1">
      <c r="B251" s="112" t="s">
        <v>293</v>
      </c>
      <c r="C251" s="112" t="s">
        <v>294</v>
      </c>
      <c r="D251" s="113">
        <v>0</v>
      </c>
      <c r="E251" s="114">
        <f>+D251/D637</f>
        <v>0</v>
      </c>
      <c r="F251" s="107"/>
    </row>
    <row r="252" spans="2:6" s="103" customFormat="1" ht="27.75" customHeight="1">
      <c r="B252" s="104" t="s">
        <v>295</v>
      </c>
      <c r="C252" s="104" t="s">
        <v>296</v>
      </c>
      <c r="D252" s="105">
        <f>+D253</f>
        <v>230000</v>
      </c>
      <c r="E252" s="106">
        <f>+E253</f>
        <v>3.9830981504487325E-3</v>
      </c>
      <c r="F252" s="107"/>
    </row>
    <row r="253" spans="2:6" s="103" customFormat="1" ht="27.75" customHeight="1">
      <c r="B253" s="108" t="s">
        <v>297</v>
      </c>
      <c r="C253" s="108" t="s">
        <v>298</v>
      </c>
      <c r="D253" s="109">
        <f>+D254</f>
        <v>230000</v>
      </c>
      <c r="E253" s="115">
        <f>+E254</f>
        <v>3.9830981504487325E-3</v>
      </c>
      <c r="F253" s="107"/>
    </row>
    <row r="254" spans="2:6" s="103" customFormat="1" ht="27.75" customHeight="1">
      <c r="B254" s="112" t="s">
        <v>299</v>
      </c>
      <c r="C254" s="132" t="s">
        <v>300</v>
      </c>
      <c r="D254" s="113">
        <f>+D255+D256</f>
        <v>230000</v>
      </c>
      <c r="E254" s="114">
        <f>+E255+E256</f>
        <v>3.9830981504487325E-3</v>
      </c>
      <c r="F254" s="107"/>
    </row>
    <row r="255" spans="2:6" s="103" customFormat="1" ht="27.75" customHeight="1">
      <c r="B255" s="112" t="s">
        <v>301</v>
      </c>
      <c r="C255" s="112" t="s">
        <v>302</v>
      </c>
      <c r="D255" s="113">
        <v>230000</v>
      </c>
      <c r="E255" s="114">
        <f>+D255/D637</f>
        <v>3.9830981504487325E-3</v>
      </c>
      <c r="F255" s="107"/>
    </row>
    <row r="256" spans="2:6" s="103" customFormat="1" ht="27.75" customHeight="1">
      <c r="B256" s="112" t="s">
        <v>303</v>
      </c>
      <c r="C256" s="112" t="s">
        <v>304</v>
      </c>
      <c r="D256" s="113">
        <v>0</v>
      </c>
      <c r="E256" s="114">
        <f>+D256/D637</f>
        <v>0</v>
      </c>
      <c r="F256" s="107"/>
    </row>
    <row r="257" spans="2:6" s="103" customFormat="1" ht="27.75" customHeight="1">
      <c r="B257" s="104" t="s">
        <v>305</v>
      </c>
      <c r="C257" s="104" t="s">
        <v>306</v>
      </c>
      <c r="D257" s="105">
        <f>+D258+D263</f>
        <v>0</v>
      </c>
      <c r="E257" s="106">
        <f>+E258+E263</f>
        <v>0</v>
      </c>
      <c r="F257" s="107"/>
    </row>
    <row r="258" spans="2:6" s="103" customFormat="1" ht="27.75" customHeight="1">
      <c r="B258" s="108" t="s">
        <v>307</v>
      </c>
      <c r="C258" s="108" t="s">
        <v>308</v>
      </c>
      <c r="D258" s="109">
        <v>0</v>
      </c>
      <c r="E258" s="115">
        <f>+E259+E261</f>
        <v>0</v>
      </c>
      <c r="F258" s="107"/>
    </row>
    <row r="259" spans="2:6" s="103" customFormat="1" ht="27.75" customHeight="1">
      <c r="B259" s="112" t="s">
        <v>448</v>
      </c>
      <c r="C259" s="112" t="s">
        <v>449</v>
      </c>
      <c r="D259" s="113">
        <f>+D260</f>
        <v>0</v>
      </c>
      <c r="E259" s="114">
        <f>+E260</f>
        <v>0</v>
      </c>
      <c r="F259" s="107"/>
    </row>
    <row r="260" spans="2:6" s="103" customFormat="1" ht="27.75" customHeight="1">
      <c r="B260" s="112" t="s">
        <v>450</v>
      </c>
      <c r="C260" s="112" t="s">
        <v>451</v>
      </c>
      <c r="D260" s="113">
        <v>0</v>
      </c>
      <c r="E260" s="114">
        <f>+D260/D637</f>
        <v>0</v>
      </c>
      <c r="F260" s="107"/>
    </row>
    <row r="261" spans="2:6" s="103" customFormat="1" ht="27.75" customHeight="1">
      <c r="B261" s="112" t="s">
        <v>309</v>
      </c>
      <c r="C261" s="112" t="s">
        <v>310</v>
      </c>
      <c r="D261" s="113">
        <f>+D262</f>
        <v>0</v>
      </c>
      <c r="E261" s="114">
        <f>+E262</f>
        <v>0</v>
      </c>
      <c r="F261" s="107"/>
    </row>
    <row r="262" spans="2:6" s="103" customFormat="1" ht="27.75" customHeight="1">
      <c r="B262" s="112" t="s">
        <v>311</v>
      </c>
      <c r="C262" s="112" t="s">
        <v>312</v>
      </c>
      <c r="D262" s="113">
        <v>0</v>
      </c>
      <c r="E262" s="114">
        <f>+D262/D637</f>
        <v>0</v>
      </c>
      <c r="F262" s="107"/>
    </row>
    <row r="263" spans="2:6" s="103" customFormat="1" ht="27.75" customHeight="1">
      <c r="B263" s="108" t="s">
        <v>452</v>
      </c>
      <c r="C263" s="108" t="s">
        <v>453</v>
      </c>
      <c r="D263" s="109">
        <f>+D264</f>
        <v>0</v>
      </c>
      <c r="E263" s="115">
        <f>+E264</f>
        <v>0</v>
      </c>
      <c r="F263" s="107"/>
    </row>
    <row r="264" spans="2:6" s="103" customFormat="1" ht="27.75" customHeight="1">
      <c r="B264" s="112" t="s">
        <v>454</v>
      </c>
      <c r="C264" s="112" t="s">
        <v>455</v>
      </c>
      <c r="D264" s="113">
        <f>+D265</f>
        <v>0</v>
      </c>
      <c r="E264" s="114">
        <f>+E265</f>
        <v>0</v>
      </c>
      <c r="F264" s="107"/>
    </row>
    <row r="265" spans="2:6" s="103" customFormat="1" ht="27.75" customHeight="1">
      <c r="B265" s="112" t="s">
        <v>456</v>
      </c>
      <c r="C265" s="112" t="s">
        <v>457</v>
      </c>
      <c r="D265" s="113">
        <v>0</v>
      </c>
      <c r="E265" s="114">
        <f>+D265/D637</f>
        <v>0</v>
      </c>
      <c r="F265" s="107"/>
    </row>
    <row r="266" spans="2:6" s="103" customFormat="1" ht="27.75" customHeight="1">
      <c r="B266" s="133" t="s">
        <v>458</v>
      </c>
      <c r="C266" s="133" t="s">
        <v>361</v>
      </c>
      <c r="D266" s="134">
        <f>+D267+D270+D273</f>
        <v>337100</v>
      </c>
      <c r="E266" s="135">
        <f>+E267+E270+E273</f>
        <v>5.8378364631142066E-3</v>
      </c>
      <c r="F266" s="107"/>
    </row>
    <row r="267" spans="2:6" s="103" customFormat="1" ht="27.75" customHeight="1">
      <c r="B267" s="108" t="s">
        <v>459</v>
      </c>
      <c r="C267" s="108" t="s">
        <v>460</v>
      </c>
      <c r="D267" s="109">
        <f>+D268</f>
        <v>0</v>
      </c>
      <c r="E267" s="115">
        <f>+E268</f>
        <v>0</v>
      </c>
      <c r="F267" s="107"/>
    </row>
    <row r="268" spans="2:6" s="103" customFormat="1" ht="27.75" customHeight="1">
      <c r="B268" s="112" t="s">
        <v>461</v>
      </c>
      <c r="C268" s="112" t="s">
        <v>462</v>
      </c>
      <c r="D268" s="113">
        <f>+D269</f>
        <v>0</v>
      </c>
      <c r="E268" s="114">
        <f>+E269</f>
        <v>0</v>
      </c>
      <c r="F268" s="107"/>
    </row>
    <row r="269" spans="2:6" s="103" customFormat="1" ht="27.75" customHeight="1">
      <c r="B269" s="112" t="s">
        <v>463</v>
      </c>
      <c r="C269" s="112" t="s">
        <v>464</v>
      </c>
      <c r="D269" s="113">
        <v>0</v>
      </c>
      <c r="E269" s="114">
        <f>+D269/D637</f>
        <v>0</v>
      </c>
      <c r="F269" s="107"/>
    </row>
    <row r="270" spans="2:6" s="103" customFormat="1" ht="27.75" customHeight="1">
      <c r="B270" s="108" t="s">
        <v>465</v>
      </c>
      <c r="C270" s="108" t="s">
        <v>466</v>
      </c>
      <c r="D270" s="109">
        <f>+D271</f>
        <v>0</v>
      </c>
      <c r="E270" s="115">
        <f>+E271</f>
        <v>0</v>
      </c>
      <c r="F270" s="107"/>
    </row>
    <row r="271" spans="2:6" s="103" customFormat="1" ht="27.75" customHeight="1">
      <c r="B271" s="112" t="s">
        <v>467</v>
      </c>
      <c r="C271" s="112" t="s">
        <v>468</v>
      </c>
      <c r="D271" s="113">
        <f>+D272</f>
        <v>0</v>
      </c>
      <c r="E271" s="114">
        <f>+E272</f>
        <v>0</v>
      </c>
      <c r="F271" s="107"/>
    </row>
    <row r="272" spans="2:6" s="103" customFormat="1" ht="27.75" customHeight="1">
      <c r="B272" s="112" t="s">
        <v>469</v>
      </c>
      <c r="C272" s="112" t="s">
        <v>470</v>
      </c>
      <c r="D272" s="113">
        <v>0</v>
      </c>
      <c r="E272" s="114">
        <f>+D272/D637</f>
        <v>0</v>
      </c>
      <c r="F272" s="107"/>
    </row>
    <row r="273" spans="2:6" s="103" customFormat="1" ht="27.75" customHeight="1">
      <c r="B273" s="136">
        <v>99000</v>
      </c>
      <c r="C273" s="108" t="s">
        <v>362</v>
      </c>
      <c r="D273" s="109">
        <f>+D274</f>
        <v>337100</v>
      </c>
      <c r="E273" s="115">
        <f>+E274</f>
        <v>5.8378364631142066E-3</v>
      </c>
      <c r="F273" s="107"/>
    </row>
    <row r="274" spans="2:6" s="103" customFormat="1" ht="27.75" customHeight="1">
      <c r="B274" s="130">
        <v>99100</v>
      </c>
      <c r="C274" s="112" t="s">
        <v>363</v>
      </c>
      <c r="D274" s="113">
        <f>+D275</f>
        <v>337100</v>
      </c>
      <c r="E274" s="114">
        <f>+E275</f>
        <v>5.8378364631142066E-3</v>
      </c>
      <c r="F274" s="107"/>
    </row>
    <row r="275" spans="2:6" s="103" customFormat="1" ht="27.75" customHeight="1" thickBot="1">
      <c r="B275" s="130">
        <v>99101</v>
      </c>
      <c r="C275" s="112" t="s">
        <v>364</v>
      </c>
      <c r="D275" s="113">
        <v>337100</v>
      </c>
      <c r="E275" s="114">
        <f>+D275/D637</f>
        <v>5.8378364631142066E-3</v>
      </c>
      <c r="F275" s="107"/>
    </row>
    <row r="276" spans="2:6" s="103" customFormat="1" ht="27.75" customHeight="1" thickTop="1">
      <c r="B276" s="137"/>
      <c r="C276" s="138" t="s">
        <v>392</v>
      </c>
      <c r="D276" s="139">
        <f>+D94+D110+D174+D252+D266+D257</f>
        <v>8172046.1100000013</v>
      </c>
      <c r="E276" s="140">
        <f>+E94+E110+E174+E252+E257+E266</f>
        <v>0.14134882941138377</v>
      </c>
      <c r="F276" s="107"/>
    </row>
    <row r="277" spans="2:6" s="126" customFormat="1" ht="27.75" customHeight="1">
      <c r="B277" s="141"/>
      <c r="C277" s="142"/>
      <c r="D277" s="109"/>
      <c r="E277" s="110"/>
      <c r="F277" s="125"/>
    </row>
    <row r="278" spans="2:6" s="126" customFormat="1" ht="27.75" customHeight="1">
      <c r="B278" s="98">
        <v>311103</v>
      </c>
      <c r="C278" s="99" t="s">
        <v>471</v>
      </c>
      <c r="D278" s="100"/>
      <c r="E278" s="110"/>
      <c r="F278" s="125"/>
    </row>
    <row r="279" spans="2:6" ht="24.75" customHeight="1">
      <c r="B279" s="104" t="s">
        <v>1</v>
      </c>
      <c r="C279" s="104" t="s">
        <v>2</v>
      </c>
      <c r="D279" s="105">
        <f>+D280+D283</f>
        <v>564862.24</v>
      </c>
      <c r="E279" s="143">
        <f>+E280+E283</f>
        <v>9.7821814930535989E-3</v>
      </c>
    </row>
    <row r="280" spans="2:6" ht="24.75" customHeight="1">
      <c r="B280" s="108" t="s">
        <v>3</v>
      </c>
      <c r="C280" s="108" t="s">
        <v>4</v>
      </c>
      <c r="D280" s="109">
        <f>+D281</f>
        <v>400056.96</v>
      </c>
      <c r="E280" s="144">
        <f>+E281</f>
        <v>6.9281136410875759E-3</v>
      </c>
    </row>
    <row r="281" spans="2:6" ht="24.75" customHeight="1">
      <c r="B281" s="112" t="s">
        <v>5</v>
      </c>
      <c r="C281" s="112" t="s">
        <v>6</v>
      </c>
      <c r="D281" s="113">
        <f>+D282</f>
        <v>400056.96</v>
      </c>
      <c r="E281" s="145">
        <f>+E282</f>
        <v>6.9281136410875759E-3</v>
      </c>
    </row>
    <row r="282" spans="2:6" ht="24.75" customHeight="1">
      <c r="B282" s="112" t="s">
        <v>7</v>
      </c>
      <c r="C282" s="112" t="s">
        <v>8</v>
      </c>
      <c r="D282" s="113">
        <v>400056.96</v>
      </c>
      <c r="E282" s="145">
        <f>+D282/D637</f>
        <v>6.9281136410875759E-3</v>
      </c>
    </row>
    <row r="283" spans="2:6" ht="24.75" customHeight="1">
      <c r="B283" s="108" t="s">
        <v>9</v>
      </c>
      <c r="C283" s="108" t="s">
        <v>10</v>
      </c>
      <c r="D283" s="109">
        <f>+D284+D286</f>
        <v>164805.28000000003</v>
      </c>
      <c r="E283" s="144">
        <f>+E284+E286</f>
        <v>2.8540678519660238E-3</v>
      </c>
    </row>
    <row r="284" spans="2:6" ht="24.75" customHeight="1">
      <c r="B284" s="112" t="s">
        <v>11</v>
      </c>
      <c r="C284" s="112" t="s">
        <v>12</v>
      </c>
      <c r="D284" s="113">
        <f>+D285</f>
        <v>33338.080000000002</v>
      </c>
      <c r="E284" s="145">
        <f>+E285</f>
        <v>5.7734280342396462E-4</v>
      </c>
    </row>
    <row r="285" spans="2:6" ht="24.75" customHeight="1">
      <c r="B285" s="112" t="s">
        <v>15</v>
      </c>
      <c r="C285" s="112" t="s">
        <v>16</v>
      </c>
      <c r="D285" s="113">
        <v>33338.080000000002</v>
      </c>
      <c r="E285" s="145">
        <f>+D285/D637</f>
        <v>5.7734280342396462E-4</v>
      </c>
    </row>
    <row r="286" spans="2:6" ht="24.75" customHeight="1">
      <c r="B286" s="112" t="s">
        <v>17</v>
      </c>
      <c r="C286" s="112" t="s">
        <v>18</v>
      </c>
      <c r="D286" s="113">
        <f>+D287</f>
        <v>131467.20000000001</v>
      </c>
      <c r="E286" s="145">
        <f>+E287</f>
        <v>2.2767250485420591E-3</v>
      </c>
    </row>
    <row r="287" spans="2:6" ht="24.75" customHeight="1" thickBot="1">
      <c r="B287" s="112" t="s">
        <v>19</v>
      </c>
      <c r="C287" s="112" t="s">
        <v>20</v>
      </c>
      <c r="D287" s="113">
        <v>131467.20000000001</v>
      </c>
      <c r="E287" s="145">
        <f>+D287/D637</f>
        <v>2.2767250485420591E-3</v>
      </c>
    </row>
    <row r="288" spans="2:6" ht="27" customHeight="1" thickTop="1">
      <c r="B288" s="117"/>
      <c r="C288" s="118" t="s">
        <v>471</v>
      </c>
      <c r="D288" s="119">
        <f>+D279</f>
        <v>564862.24</v>
      </c>
      <c r="E288" s="120">
        <f>+E279</f>
        <v>9.7821814930535989E-3</v>
      </c>
    </row>
    <row r="289" spans="2:6" s="147" customFormat="1" ht="27" customHeight="1">
      <c r="B289" s="121"/>
      <c r="C289" s="122"/>
      <c r="D289" s="123"/>
      <c r="E289" s="124"/>
      <c r="F289" s="146"/>
    </row>
    <row r="290" spans="2:6" ht="27" customHeight="1">
      <c r="B290" s="98">
        <v>311104</v>
      </c>
      <c r="C290" s="99" t="s">
        <v>472</v>
      </c>
      <c r="D290" s="100"/>
    </row>
    <row r="291" spans="2:6" ht="27" customHeight="1">
      <c r="B291" s="104" t="s">
        <v>1</v>
      </c>
      <c r="C291" s="104" t="s">
        <v>2</v>
      </c>
      <c r="D291" s="105">
        <f>+D292+D295</f>
        <v>1625971.08</v>
      </c>
      <c r="E291" s="143">
        <f>+E292+E295</f>
        <v>2.8158271310570124E-2</v>
      </c>
    </row>
    <row r="292" spans="2:6" ht="27" customHeight="1">
      <c r="B292" s="108" t="s">
        <v>3</v>
      </c>
      <c r="C292" s="108" t="s">
        <v>4</v>
      </c>
      <c r="D292" s="109">
        <f>+D293</f>
        <v>1078333.9200000002</v>
      </c>
      <c r="E292" s="144">
        <f>+E293</f>
        <v>1.8674390618774486E-2</v>
      </c>
    </row>
    <row r="293" spans="2:6" ht="27" customHeight="1">
      <c r="B293" s="112" t="s">
        <v>5</v>
      </c>
      <c r="C293" s="112" t="s">
        <v>6</v>
      </c>
      <c r="D293" s="113">
        <f>+D294</f>
        <v>1078333.9200000002</v>
      </c>
      <c r="E293" s="145">
        <f>+E294</f>
        <v>1.8674390618774486E-2</v>
      </c>
    </row>
    <row r="294" spans="2:6" ht="27" customHeight="1">
      <c r="B294" s="112" t="s">
        <v>7</v>
      </c>
      <c r="C294" s="112" t="s">
        <v>8</v>
      </c>
      <c r="D294" s="113">
        <v>1078333.9200000002</v>
      </c>
      <c r="E294" s="145">
        <f>+D294/D637</f>
        <v>1.8674390618774486E-2</v>
      </c>
    </row>
    <row r="295" spans="2:6" ht="27" customHeight="1">
      <c r="B295" s="108" t="s">
        <v>9</v>
      </c>
      <c r="C295" s="108" t="s">
        <v>10</v>
      </c>
      <c r="D295" s="109">
        <f>+D296+D298</f>
        <v>547637.16</v>
      </c>
      <c r="E295" s="110">
        <f>+E296+E298</f>
        <v>9.4838806917956365E-3</v>
      </c>
    </row>
    <row r="296" spans="2:6" ht="27" customHeight="1">
      <c r="B296" s="112" t="s">
        <v>11</v>
      </c>
      <c r="C296" s="112" t="s">
        <v>12</v>
      </c>
      <c r="D296" s="113">
        <f>+D297</f>
        <v>89861.16</v>
      </c>
      <c r="E296" s="145">
        <f>+E297</f>
        <v>1.5561992182312071E-3</v>
      </c>
    </row>
    <row r="297" spans="2:6" ht="27" customHeight="1">
      <c r="B297" s="112" t="s">
        <v>15</v>
      </c>
      <c r="C297" s="112" t="s">
        <v>16</v>
      </c>
      <c r="D297" s="148">
        <v>89861.16</v>
      </c>
      <c r="E297" s="149">
        <f>+D297/D637</f>
        <v>1.5561992182312071E-3</v>
      </c>
    </row>
    <row r="298" spans="2:6" ht="27" customHeight="1">
      <c r="B298" s="112" t="s">
        <v>17</v>
      </c>
      <c r="C298" s="112" t="s">
        <v>18</v>
      </c>
      <c r="D298" s="148">
        <f>+D299</f>
        <v>457776</v>
      </c>
      <c r="E298" s="149">
        <f>+E299</f>
        <v>7.9276814735644296E-3</v>
      </c>
    </row>
    <row r="299" spans="2:6" ht="27" customHeight="1" thickBot="1">
      <c r="B299" s="112" t="s">
        <v>19</v>
      </c>
      <c r="C299" s="112" t="s">
        <v>20</v>
      </c>
      <c r="D299" s="148">
        <v>457776</v>
      </c>
      <c r="E299" s="149">
        <f>+D299/D637</f>
        <v>7.9276814735644296E-3</v>
      </c>
    </row>
    <row r="300" spans="2:6" ht="30.75" customHeight="1" thickTop="1">
      <c r="B300" s="117"/>
      <c r="C300" s="118" t="s">
        <v>472</v>
      </c>
      <c r="D300" s="119">
        <f>+D291</f>
        <v>1625971.08</v>
      </c>
      <c r="E300" s="143">
        <f>+E291</f>
        <v>2.8158271310570124E-2</v>
      </c>
    </row>
    <row r="301" spans="2:6" ht="27.75" customHeight="1"/>
    <row r="302" spans="2:6" ht="27.75" customHeight="1">
      <c r="B302" s="98">
        <v>311105</v>
      </c>
      <c r="C302" s="99" t="s">
        <v>395</v>
      </c>
      <c r="D302" s="100"/>
    </row>
    <row r="303" spans="2:6" ht="27.75" customHeight="1">
      <c r="B303" s="104" t="s">
        <v>1</v>
      </c>
      <c r="C303" s="104" t="s">
        <v>2</v>
      </c>
      <c r="D303" s="105">
        <f>+D304+D307</f>
        <v>254199.13999999998</v>
      </c>
      <c r="E303" s="143">
        <f>+E304+E307</f>
        <v>4.4021744538246012E-3</v>
      </c>
    </row>
    <row r="304" spans="2:6" ht="27.75" customHeight="1">
      <c r="B304" s="108" t="s">
        <v>3</v>
      </c>
      <c r="C304" s="108" t="s">
        <v>4</v>
      </c>
      <c r="D304" s="109">
        <f>+D305</f>
        <v>234645.36</v>
      </c>
      <c r="E304" s="144">
        <f>+E305</f>
        <v>4.0635456496842474E-3</v>
      </c>
    </row>
    <row r="305" spans="2:6" ht="27.75" customHeight="1">
      <c r="B305" s="112" t="s">
        <v>5</v>
      </c>
      <c r="C305" s="112" t="s">
        <v>6</v>
      </c>
      <c r="D305" s="113">
        <f>+D306</f>
        <v>234645.36</v>
      </c>
      <c r="E305" s="145">
        <f>+E306</f>
        <v>4.0635456496842474E-3</v>
      </c>
    </row>
    <row r="306" spans="2:6" ht="27.75" customHeight="1">
      <c r="B306" s="112" t="s">
        <v>7</v>
      </c>
      <c r="C306" s="112" t="s">
        <v>8</v>
      </c>
      <c r="D306" s="113">
        <v>234645.36</v>
      </c>
      <c r="E306" s="145">
        <f>+D306/D637</f>
        <v>4.0635456496842474E-3</v>
      </c>
    </row>
    <row r="307" spans="2:6" ht="27.75" customHeight="1">
      <c r="B307" s="108" t="s">
        <v>9</v>
      </c>
      <c r="C307" s="108" t="s">
        <v>10</v>
      </c>
      <c r="D307" s="109">
        <f>+D308</f>
        <v>19553.78</v>
      </c>
      <c r="E307" s="144">
        <f>+E308</f>
        <v>3.3862880414035391E-4</v>
      </c>
    </row>
    <row r="308" spans="2:6" ht="27.75" customHeight="1">
      <c r="B308" s="112" t="s">
        <v>11</v>
      </c>
      <c r="C308" s="112" t="s">
        <v>12</v>
      </c>
      <c r="D308" s="113">
        <f>+D309</f>
        <v>19553.78</v>
      </c>
      <c r="E308" s="145">
        <f>+E309</f>
        <v>3.3862880414035391E-4</v>
      </c>
    </row>
    <row r="309" spans="2:6" ht="27.75" customHeight="1" thickBot="1">
      <c r="B309" s="112" t="s">
        <v>15</v>
      </c>
      <c r="C309" s="112" t="s">
        <v>16</v>
      </c>
      <c r="D309" s="113">
        <v>19553.78</v>
      </c>
      <c r="E309" s="145">
        <f>+D309/D637</f>
        <v>3.3862880414035391E-4</v>
      </c>
    </row>
    <row r="310" spans="2:6" ht="37.5" customHeight="1" thickTop="1">
      <c r="B310" s="117"/>
      <c r="C310" s="118" t="s">
        <v>395</v>
      </c>
      <c r="D310" s="119">
        <f>+D303</f>
        <v>254199.13999999998</v>
      </c>
      <c r="E310" s="143">
        <f>+E303</f>
        <v>4.4021744538246012E-3</v>
      </c>
    </row>
    <row r="311" spans="2:6" s="147" customFormat="1" ht="37.5" customHeight="1">
      <c r="B311" s="121"/>
      <c r="C311" s="122"/>
      <c r="D311" s="123"/>
      <c r="E311" s="150"/>
      <c r="F311" s="146"/>
    </row>
    <row r="312" spans="2:6" ht="30.75" customHeight="1">
      <c r="B312" s="98">
        <v>311106</v>
      </c>
      <c r="C312" s="99" t="s">
        <v>396</v>
      </c>
      <c r="D312" s="100"/>
    </row>
    <row r="313" spans="2:6" ht="28.5" customHeight="1">
      <c r="B313" s="104" t="s">
        <v>1</v>
      </c>
      <c r="C313" s="104" t="s">
        <v>2</v>
      </c>
      <c r="D313" s="105">
        <f>+D314+D317</f>
        <v>79337.179999999993</v>
      </c>
      <c r="E313" s="143">
        <f>+E314+E317</f>
        <v>1.3739468474774699E-3</v>
      </c>
    </row>
    <row r="314" spans="2:6" ht="28.5" customHeight="1">
      <c r="B314" s="108" t="s">
        <v>3</v>
      </c>
      <c r="C314" s="108" t="s">
        <v>4</v>
      </c>
      <c r="D314" s="109">
        <f>+D315</f>
        <v>73234.319999999992</v>
      </c>
      <c r="E314" s="144">
        <f>+E315</f>
        <v>1.2682586284407415E-3</v>
      </c>
    </row>
    <row r="315" spans="2:6" ht="28.5" customHeight="1">
      <c r="B315" s="112" t="s">
        <v>5</v>
      </c>
      <c r="C315" s="112" t="s">
        <v>6</v>
      </c>
      <c r="D315" s="113">
        <f>+D316</f>
        <v>73234.319999999992</v>
      </c>
      <c r="E315" s="145">
        <f>+E316</f>
        <v>1.2682586284407415E-3</v>
      </c>
    </row>
    <row r="316" spans="2:6" ht="28.5" customHeight="1">
      <c r="B316" s="112" t="s">
        <v>7</v>
      </c>
      <c r="C316" s="112" t="s">
        <v>8</v>
      </c>
      <c r="D316" s="113">
        <v>73234.319999999992</v>
      </c>
      <c r="E316" s="145">
        <f>+D316/D637</f>
        <v>1.2682586284407415E-3</v>
      </c>
    </row>
    <row r="317" spans="2:6" ht="28.5" customHeight="1">
      <c r="B317" s="108" t="s">
        <v>9</v>
      </c>
      <c r="C317" s="108" t="s">
        <v>10</v>
      </c>
      <c r="D317" s="109">
        <f>+D318</f>
        <v>6102.86</v>
      </c>
      <c r="E317" s="144">
        <f>+E318</f>
        <v>1.0568821903672847E-4</v>
      </c>
    </row>
    <row r="318" spans="2:6" ht="28.5" customHeight="1">
      <c r="B318" s="112" t="s">
        <v>11</v>
      </c>
      <c r="C318" s="112" t="s">
        <v>12</v>
      </c>
      <c r="D318" s="113">
        <f>+D319</f>
        <v>6102.86</v>
      </c>
      <c r="E318" s="145">
        <f>+E319</f>
        <v>1.0568821903672847E-4</v>
      </c>
    </row>
    <row r="319" spans="2:6" ht="28.5" customHeight="1" thickBot="1">
      <c r="B319" s="112" t="s">
        <v>15</v>
      </c>
      <c r="C319" s="112" t="s">
        <v>16</v>
      </c>
      <c r="D319" s="113">
        <v>6102.86</v>
      </c>
      <c r="E319" s="145">
        <f>+D319/D637</f>
        <v>1.0568821903672847E-4</v>
      </c>
    </row>
    <row r="320" spans="2:6" ht="28.5" customHeight="1" thickTop="1">
      <c r="B320" s="117"/>
      <c r="C320" s="118" t="s">
        <v>396</v>
      </c>
      <c r="D320" s="119">
        <f>+D313</f>
        <v>79337.179999999993</v>
      </c>
      <c r="E320" s="143">
        <f>+E313</f>
        <v>1.3739468474774699E-3</v>
      </c>
    </row>
    <row r="321" spans="2:5" ht="23.25" customHeight="1"/>
    <row r="322" spans="2:5" ht="35.25" customHeight="1">
      <c r="B322" s="98">
        <v>311107</v>
      </c>
      <c r="C322" s="99" t="s">
        <v>397</v>
      </c>
      <c r="D322" s="100"/>
    </row>
    <row r="323" spans="2:5" ht="27" customHeight="1">
      <c r="B323" s="104" t="s">
        <v>1</v>
      </c>
      <c r="C323" s="104" t="s">
        <v>2</v>
      </c>
      <c r="D323" s="105">
        <f>+D324+D327+D331</f>
        <v>824702.12</v>
      </c>
      <c r="E323" s="106">
        <f>+E324+E327+E331</f>
        <v>1.4282041255839775E-2</v>
      </c>
    </row>
    <row r="324" spans="2:5" ht="27" customHeight="1">
      <c r="B324" s="108" t="s">
        <v>3</v>
      </c>
      <c r="C324" s="108" t="s">
        <v>4</v>
      </c>
      <c r="D324" s="109">
        <f>+D325</f>
        <v>733751.04</v>
      </c>
      <c r="E324" s="144">
        <f>+E325</f>
        <v>1.2706967001364495E-2</v>
      </c>
    </row>
    <row r="325" spans="2:5" ht="27" customHeight="1">
      <c r="B325" s="112" t="s">
        <v>5</v>
      </c>
      <c r="C325" s="112" t="s">
        <v>6</v>
      </c>
      <c r="D325" s="113">
        <f>+D326</f>
        <v>733751.04</v>
      </c>
      <c r="E325" s="145">
        <f>+E326</f>
        <v>1.2706967001364495E-2</v>
      </c>
    </row>
    <row r="326" spans="2:5" ht="27" customHeight="1">
      <c r="B326" s="112" t="s">
        <v>7</v>
      </c>
      <c r="C326" s="112" t="s">
        <v>8</v>
      </c>
      <c r="D326" s="113">
        <v>733751.04</v>
      </c>
      <c r="E326" s="145">
        <f>+D326/D637</f>
        <v>1.2706967001364495E-2</v>
      </c>
    </row>
    <row r="327" spans="2:5" ht="27" customHeight="1">
      <c r="B327" s="108" t="s">
        <v>9</v>
      </c>
      <c r="C327" s="108" t="s">
        <v>10</v>
      </c>
      <c r="D327" s="109">
        <f>+D328</f>
        <v>75951.079999999987</v>
      </c>
      <c r="E327" s="144">
        <f>+E328</f>
        <v>1.315306983793842E-3</v>
      </c>
    </row>
    <row r="328" spans="2:5" ht="27" customHeight="1">
      <c r="B328" s="112" t="s">
        <v>11</v>
      </c>
      <c r="C328" s="112" t="s">
        <v>12</v>
      </c>
      <c r="D328" s="113">
        <f>+D330+D329</f>
        <v>75951.079999999987</v>
      </c>
      <c r="E328" s="145">
        <f>+E330+E329</f>
        <v>1.315306983793842E-3</v>
      </c>
    </row>
    <row r="329" spans="2:5" ht="27" customHeight="1">
      <c r="B329" s="130">
        <v>13201</v>
      </c>
      <c r="C329" s="112" t="s">
        <v>473</v>
      </c>
      <c r="D329" s="113">
        <v>6729.62</v>
      </c>
      <c r="E329" s="145">
        <f>+D329/D637</f>
        <v>1.1654233467488172E-4</v>
      </c>
    </row>
    <row r="330" spans="2:5" ht="27" customHeight="1">
      <c r="B330" s="112" t="s">
        <v>15</v>
      </c>
      <c r="C330" s="112" t="s">
        <v>16</v>
      </c>
      <c r="D330" s="113">
        <v>69221.459999999992</v>
      </c>
      <c r="E330" s="145">
        <f>+D330/D637</f>
        <v>1.1987646491189604E-3</v>
      </c>
    </row>
    <row r="331" spans="2:5" ht="27" customHeight="1">
      <c r="B331" s="136">
        <v>15000</v>
      </c>
      <c r="C331" s="108" t="s">
        <v>28</v>
      </c>
      <c r="D331" s="109">
        <f>+D332</f>
        <v>15000</v>
      </c>
      <c r="E331" s="110">
        <f>+E332</f>
        <v>2.5976727068143906E-4</v>
      </c>
    </row>
    <row r="332" spans="2:5" ht="27" customHeight="1">
      <c r="B332" s="130">
        <v>15900</v>
      </c>
      <c r="C332" s="112" t="s">
        <v>28</v>
      </c>
      <c r="D332" s="113">
        <f>+D333</f>
        <v>15000</v>
      </c>
      <c r="E332" s="116">
        <f>+E333</f>
        <v>2.5976727068143906E-4</v>
      </c>
    </row>
    <row r="333" spans="2:5" ht="27" customHeight="1" thickBot="1">
      <c r="B333" s="130">
        <v>15901</v>
      </c>
      <c r="C333" s="112" t="s">
        <v>28</v>
      </c>
      <c r="D333" s="113">
        <v>15000</v>
      </c>
      <c r="E333" s="145">
        <f>+D333/D637</f>
        <v>2.5976727068143906E-4</v>
      </c>
    </row>
    <row r="334" spans="2:5" ht="27" customHeight="1" thickTop="1">
      <c r="B334" s="117"/>
      <c r="C334" s="118" t="s">
        <v>397</v>
      </c>
      <c r="D334" s="119">
        <f>+D323</f>
        <v>824702.12</v>
      </c>
      <c r="E334" s="143">
        <f>+E323</f>
        <v>1.4282041255839775E-2</v>
      </c>
    </row>
    <row r="335" spans="2:5" ht="18.75" customHeight="1"/>
    <row r="336" spans="2:5" ht="30.75" customHeight="1">
      <c r="B336" s="98">
        <v>311108</v>
      </c>
      <c r="C336" s="99" t="s">
        <v>474</v>
      </c>
      <c r="D336" s="100"/>
    </row>
    <row r="337" spans="2:5" ht="30.75" customHeight="1">
      <c r="B337" s="104" t="s">
        <v>1</v>
      </c>
      <c r="C337" s="104" t="s">
        <v>2</v>
      </c>
      <c r="D337" s="105">
        <f>+D338+D341</f>
        <v>162670.30000000002</v>
      </c>
      <c r="E337" s="143">
        <f>+E338+E341</f>
        <v>2.8170946567953933E-3</v>
      </c>
    </row>
    <row r="338" spans="2:5" ht="30.75" customHeight="1">
      <c r="B338" s="108" t="s">
        <v>3</v>
      </c>
      <c r="C338" s="108" t="s">
        <v>4</v>
      </c>
      <c r="D338" s="109">
        <f>+D339</f>
        <v>150157.20000000001</v>
      </c>
      <c r="E338" s="144">
        <f>+E339</f>
        <v>2.6003950678111323E-3</v>
      </c>
    </row>
    <row r="339" spans="2:5" ht="30.75" customHeight="1">
      <c r="B339" s="112" t="s">
        <v>5</v>
      </c>
      <c r="C339" s="112" t="s">
        <v>6</v>
      </c>
      <c r="D339" s="113">
        <f>+D340</f>
        <v>150157.20000000001</v>
      </c>
      <c r="E339" s="145">
        <f>+E340</f>
        <v>2.6003950678111323E-3</v>
      </c>
    </row>
    <row r="340" spans="2:5" ht="30.75" customHeight="1">
      <c r="B340" s="112" t="s">
        <v>7</v>
      </c>
      <c r="C340" s="112" t="s">
        <v>8</v>
      </c>
      <c r="D340" s="113">
        <v>150157.20000000001</v>
      </c>
      <c r="E340" s="145">
        <f>+D340/D637</f>
        <v>2.6003950678111323E-3</v>
      </c>
    </row>
    <row r="341" spans="2:5" ht="30.75" customHeight="1">
      <c r="B341" s="108" t="s">
        <v>9</v>
      </c>
      <c r="C341" s="108" t="s">
        <v>10</v>
      </c>
      <c r="D341" s="109">
        <f>+D342</f>
        <v>12513.1</v>
      </c>
      <c r="E341" s="144">
        <f>+E342</f>
        <v>2.1669958898426101E-4</v>
      </c>
    </row>
    <row r="342" spans="2:5" ht="30.75" customHeight="1">
      <c r="B342" s="112" t="s">
        <v>11</v>
      </c>
      <c r="C342" s="112" t="s">
        <v>12</v>
      </c>
      <c r="D342" s="113">
        <f>+D343</f>
        <v>12513.1</v>
      </c>
      <c r="E342" s="145">
        <f>+E343</f>
        <v>2.1669958898426101E-4</v>
      </c>
    </row>
    <row r="343" spans="2:5" ht="30.75" customHeight="1" thickBot="1">
      <c r="B343" s="112" t="s">
        <v>15</v>
      </c>
      <c r="C343" s="112" t="s">
        <v>16</v>
      </c>
      <c r="D343" s="113">
        <v>12513.1</v>
      </c>
      <c r="E343" s="145">
        <f>+D343/D637</f>
        <v>2.1669958898426101E-4</v>
      </c>
    </row>
    <row r="344" spans="2:5" ht="30.75" customHeight="1" thickTop="1">
      <c r="B344" s="117"/>
      <c r="C344" s="118" t="s">
        <v>474</v>
      </c>
      <c r="D344" s="119">
        <f>+D337</f>
        <v>162670.30000000002</v>
      </c>
      <c r="E344" s="143">
        <f>+E337</f>
        <v>2.8170946567953933E-3</v>
      </c>
    </row>
    <row r="345" spans="2:5" ht="33" customHeight="1"/>
    <row r="346" spans="2:5" ht="24.75" customHeight="1">
      <c r="B346" s="98">
        <v>311109</v>
      </c>
      <c r="C346" s="99" t="s">
        <v>475</v>
      </c>
      <c r="D346" s="100"/>
    </row>
    <row r="347" spans="2:5" ht="26.25" customHeight="1">
      <c r="B347" s="104" t="s">
        <v>1</v>
      </c>
      <c r="C347" s="104" t="s">
        <v>2</v>
      </c>
      <c r="D347" s="105">
        <f>+D348+D351</f>
        <v>98165.599999999991</v>
      </c>
      <c r="E347" s="106">
        <f>+E348+E351</f>
        <v>1.7000139991203915E-3</v>
      </c>
    </row>
    <row r="348" spans="2:5" ht="26.25" customHeight="1">
      <c r="B348" s="108" t="s">
        <v>3</v>
      </c>
      <c r="C348" s="108" t="s">
        <v>4</v>
      </c>
      <c r="D348" s="109">
        <f>+D349</f>
        <v>90614.399999999994</v>
      </c>
      <c r="E348" s="110">
        <f>+E349</f>
        <v>1.569243691495746E-3</v>
      </c>
    </row>
    <row r="349" spans="2:5" ht="26.25" customHeight="1">
      <c r="B349" s="112" t="s">
        <v>5</v>
      </c>
      <c r="C349" s="112" t="s">
        <v>6</v>
      </c>
      <c r="D349" s="113">
        <f>+D350</f>
        <v>90614.399999999994</v>
      </c>
      <c r="E349" s="116">
        <f>+E350</f>
        <v>1.569243691495746E-3</v>
      </c>
    </row>
    <row r="350" spans="2:5" ht="26.25" customHeight="1">
      <c r="B350" s="112" t="s">
        <v>7</v>
      </c>
      <c r="C350" s="112" t="s">
        <v>8</v>
      </c>
      <c r="D350" s="113">
        <v>90614.399999999994</v>
      </c>
      <c r="E350" s="116">
        <f>+D350/D637</f>
        <v>1.569243691495746E-3</v>
      </c>
    </row>
    <row r="351" spans="2:5" ht="26.25" customHeight="1">
      <c r="B351" s="108" t="s">
        <v>9</v>
      </c>
      <c r="C351" s="108" t="s">
        <v>10</v>
      </c>
      <c r="D351" s="109">
        <f>+D352</f>
        <v>7551.2</v>
      </c>
      <c r="E351" s="110">
        <f>+E352</f>
        <v>1.3077030762464551E-4</v>
      </c>
    </row>
    <row r="352" spans="2:5" ht="26.25" customHeight="1">
      <c r="B352" s="112" t="s">
        <v>11</v>
      </c>
      <c r="C352" s="112" t="s">
        <v>12</v>
      </c>
      <c r="D352" s="113">
        <f>+D353</f>
        <v>7551.2</v>
      </c>
      <c r="E352" s="116">
        <f>+E353</f>
        <v>1.3077030762464551E-4</v>
      </c>
    </row>
    <row r="353" spans="2:5" ht="21.75" customHeight="1" thickBot="1">
      <c r="B353" s="112" t="s">
        <v>15</v>
      </c>
      <c r="C353" s="112" t="s">
        <v>16</v>
      </c>
      <c r="D353" s="113">
        <v>7551.2</v>
      </c>
      <c r="E353" s="116">
        <f>+D353/D637</f>
        <v>1.3077030762464551E-4</v>
      </c>
    </row>
    <row r="354" spans="2:5" ht="44.25" customHeight="1" thickTop="1">
      <c r="B354" s="117"/>
      <c r="C354" s="118" t="s">
        <v>475</v>
      </c>
      <c r="D354" s="119">
        <f>+D347</f>
        <v>98165.599999999991</v>
      </c>
      <c r="E354" s="120">
        <f>+E347</f>
        <v>1.7000139991203915E-3</v>
      </c>
    </row>
    <row r="355" spans="2:5" ht="18.75" customHeight="1"/>
    <row r="356" spans="2:5" ht="34.5" customHeight="1">
      <c r="B356" s="98">
        <v>311110</v>
      </c>
      <c r="C356" s="99" t="s">
        <v>400</v>
      </c>
      <c r="D356" s="151"/>
      <c r="E356" s="152"/>
    </row>
    <row r="357" spans="2:5" ht="29.25" customHeight="1">
      <c r="B357" s="104" t="s">
        <v>1</v>
      </c>
      <c r="C357" s="104" t="s">
        <v>2</v>
      </c>
      <c r="D357" s="105">
        <f>+D358+D361</f>
        <v>79337.179999999993</v>
      </c>
      <c r="E357" s="143">
        <f>+E358+E361</f>
        <v>1.3739468474774699E-3</v>
      </c>
    </row>
    <row r="358" spans="2:5" ht="29.25" customHeight="1">
      <c r="B358" s="108" t="s">
        <v>3</v>
      </c>
      <c r="C358" s="108" t="s">
        <v>4</v>
      </c>
      <c r="D358" s="109">
        <f>+D359</f>
        <v>73234.319999999992</v>
      </c>
      <c r="E358" s="144">
        <f>+E359</f>
        <v>1.2682586284407415E-3</v>
      </c>
    </row>
    <row r="359" spans="2:5" ht="29.25" customHeight="1">
      <c r="B359" s="112" t="s">
        <v>5</v>
      </c>
      <c r="C359" s="112" t="s">
        <v>6</v>
      </c>
      <c r="D359" s="113">
        <f>+D360</f>
        <v>73234.319999999992</v>
      </c>
      <c r="E359" s="145">
        <f>+E360</f>
        <v>1.2682586284407415E-3</v>
      </c>
    </row>
    <row r="360" spans="2:5" ht="29.25" customHeight="1">
      <c r="B360" s="112" t="s">
        <v>7</v>
      </c>
      <c r="C360" s="112" t="s">
        <v>8</v>
      </c>
      <c r="D360" s="113">
        <v>73234.319999999992</v>
      </c>
      <c r="E360" s="145">
        <f>+D360/D637</f>
        <v>1.2682586284407415E-3</v>
      </c>
    </row>
    <row r="361" spans="2:5" ht="29.25" customHeight="1">
      <c r="B361" s="108" t="s">
        <v>9</v>
      </c>
      <c r="C361" s="108" t="s">
        <v>10</v>
      </c>
      <c r="D361" s="109">
        <f>+D362</f>
        <v>6102.86</v>
      </c>
      <c r="E361" s="144">
        <f>+E362</f>
        <v>1.0568821903672847E-4</v>
      </c>
    </row>
    <row r="362" spans="2:5" ht="29.25" customHeight="1">
      <c r="B362" s="112" t="s">
        <v>11</v>
      </c>
      <c r="C362" s="112" t="s">
        <v>12</v>
      </c>
      <c r="D362" s="113">
        <f>+D363</f>
        <v>6102.86</v>
      </c>
      <c r="E362" s="145">
        <f>+E363</f>
        <v>1.0568821903672847E-4</v>
      </c>
    </row>
    <row r="363" spans="2:5" ht="29.25" customHeight="1" thickBot="1">
      <c r="B363" s="112" t="s">
        <v>15</v>
      </c>
      <c r="C363" s="112" t="s">
        <v>16</v>
      </c>
      <c r="D363" s="148">
        <v>6102.86</v>
      </c>
      <c r="E363" s="149">
        <f>+D363/D637</f>
        <v>1.0568821903672847E-4</v>
      </c>
    </row>
    <row r="364" spans="2:5" ht="29.25" customHeight="1" thickTop="1">
      <c r="B364" s="117"/>
      <c r="C364" s="118" t="s">
        <v>400</v>
      </c>
      <c r="D364" s="119">
        <f>+D357</f>
        <v>79337.179999999993</v>
      </c>
      <c r="E364" s="143">
        <f>+E357</f>
        <v>1.3739468474774699E-3</v>
      </c>
    </row>
    <row r="365" spans="2:5" ht="20.25" customHeight="1">
      <c r="E365" s="150"/>
    </row>
    <row r="366" spans="2:5" ht="30.75" customHeight="1">
      <c r="B366" s="98">
        <v>311111</v>
      </c>
      <c r="C366" s="99" t="s">
        <v>476</v>
      </c>
      <c r="D366" s="100"/>
      <c r="E366" s="150"/>
    </row>
    <row r="367" spans="2:5" ht="30.75" customHeight="1">
      <c r="B367" s="104" t="s">
        <v>1</v>
      </c>
      <c r="C367" s="104" t="s">
        <v>2</v>
      </c>
      <c r="D367" s="105">
        <f>+D368+D371</f>
        <v>208592.02</v>
      </c>
      <c r="E367" s="153">
        <f>+E368+E371</f>
        <v>3.6123586480885429E-3</v>
      </c>
    </row>
    <row r="368" spans="2:5" ht="30.75" customHeight="1">
      <c r="B368" s="108" t="s">
        <v>3</v>
      </c>
      <c r="C368" s="108" t="s">
        <v>4</v>
      </c>
      <c r="D368" s="109">
        <f>+D369</f>
        <v>192546.47999999998</v>
      </c>
      <c r="E368" s="131">
        <f>+E369</f>
        <v>3.3344849059278856E-3</v>
      </c>
    </row>
    <row r="369" spans="2:5" ht="30.75" customHeight="1">
      <c r="B369" s="112" t="s">
        <v>5</v>
      </c>
      <c r="C369" s="112" t="s">
        <v>6</v>
      </c>
      <c r="D369" s="113">
        <f>+D370</f>
        <v>192546.47999999998</v>
      </c>
      <c r="E369" s="154">
        <f>+E370</f>
        <v>3.3344849059278856E-3</v>
      </c>
    </row>
    <row r="370" spans="2:5" ht="30.75" customHeight="1">
      <c r="B370" s="112" t="s">
        <v>7</v>
      </c>
      <c r="C370" s="112" t="s">
        <v>8</v>
      </c>
      <c r="D370" s="113">
        <v>192546.47999999998</v>
      </c>
      <c r="E370" s="154">
        <f>+D370/D637</f>
        <v>3.3344849059278856E-3</v>
      </c>
    </row>
    <row r="371" spans="2:5" ht="30.75" customHeight="1">
      <c r="B371" s="108" t="s">
        <v>9</v>
      </c>
      <c r="C371" s="108" t="s">
        <v>10</v>
      </c>
      <c r="D371" s="109">
        <f>+D372</f>
        <v>16045.539999999999</v>
      </c>
      <c r="E371" s="131">
        <f>+E372</f>
        <v>2.7787374216065714E-4</v>
      </c>
    </row>
    <row r="372" spans="2:5" ht="30.75" customHeight="1">
      <c r="B372" s="112" t="s">
        <v>11</v>
      </c>
      <c r="C372" s="112" t="s">
        <v>12</v>
      </c>
      <c r="D372" s="113">
        <f>+D373</f>
        <v>16045.539999999999</v>
      </c>
      <c r="E372" s="154">
        <f>+E373</f>
        <v>2.7787374216065714E-4</v>
      </c>
    </row>
    <row r="373" spans="2:5" ht="30.75" customHeight="1" thickBot="1">
      <c r="B373" s="112" t="s">
        <v>15</v>
      </c>
      <c r="C373" s="112" t="s">
        <v>16</v>
      </c>
      <c r="D373" s="113">
        <v>16045.539999999999</v>
      </c>
      <c r="E373" s="154">
        <f>+D373/D637</f>
        <v>2.7787374216065714E-4</v>
      </c>
    </row>
    <row r="374" spans="2:5" ht="30.75" customHeight="1" thickTop="1">
      <c r="B374" s="117"/>
      <c r="C374" s="118" t="s">
        <v>476</v>
      </c>
      <c r="D374" s="119">
        <f>+D367</f>
        <v>208592.02</v>
      </c>
      <c r="E374" s="155">
        <f>+E367</f>
        <v>3.6123586480885429E-3</v>
      </c>
    </row>
    <row r="375" spans="2:5" ht="20.25" customHeight="1"/>
    <row r="376" spans="2:5" ht="36.75" customHeight="1">
      <c r="B376" s="98">
        <v>311112</v>
      </c>
      <c r="C376" s="99" t="s">
        <v>477</v>
      </c>
      <c r="D376" s="100"/>
    </row>
    <row r="377" spans="2:5" ht="23.25" customHeight="1">
      <c r="B377" s="104" t="s">
        <v>1</v>
      </c>
      <c r="C377" s="104" t="s">
        <v>2</v>
      </c>
      <c r="D377" s="105">
        <f>+D378+D381+D385</f>
        <v>959084.85333000019</v>
      </c>
      <c r="E377" s="153">
        <f>+E378+E381+E385</f>
        <v>1.660925698009616E-2</v>
      </c>
    </row>
    <row r="378" spans="2:5" ht="23.25" customHeight="1">
      <c r="B378" s="108" t="s">
        <v>3</v>
      </c>
      <c r="C378" s="108" t="s">
        <v>4</v>
      </c>
      <c r="D378" s="109">
        <f>+D379</f>
        <v>876487.92000000016</v>
      </c>
      <c r="E378" s="131">
        <f>+E379</f>
        <v>1.5178858317576769E-2</v>
      </c>
    </row>
    <row r="379" spans="2:5" ht="23.25" customHeight="1">
      <c r="B379" s="112" t="s">
        <v>5</v>
      </c>
      <c r="C379" s="112" t="s">
        <v>6</v>
      </c>
      <c r="D379" s="113">
        <f>+D380</f>
        <v>876487.92000000016</v>
      </c>
      <c r="E379" s="154">
        <f>+E380</f>
        <v>1.5178858317576769E-2</v>
      </c>
    </row>
    <row r="380" spans="2:5" ht="23.25" customHeight="1">
      <c r="B380" s="112" t="s">
        <v>7</v>
      </c>
      <c r="C380" s="112" t="s">
        <v>8</v>
      </c>
      <c r="D380" s="113">
        <v>876487.92000000016</v>
      </c>
      <c r="E380" s="145">
        <f>+D380/D637</f>
        <v>1.5178858317576769E-2</v>
      </c>
    </row>
    <row r="381" spans="2:5" ht="23.25" customHeight="1">
      <c r="B381" s="108" t="s">
        <v>9</v>
      </c>
      <c r="C381" s="108" t="s">
        <v>10</v>
      </c>
      <c r="D381" s="109">
        <f>+D382</f>
        <v>77596.93333</v>
      </c>
      <c r="E381" s="144">
        <f>+E382</f>
        <v>1.343809572292246E-3</v>
      </c>
    </row>
    <row r="382" spans="2:5" ht="23.25" customHeight="1">
      <c r="B382" s="112" t="s">
        <v>11</v>
      </c>
      <c r="C382" s="112" t="s">
        <v>12</v>
      </c>
      <c r="D382" s="113">
        <f>+D384+D383</f>
        <v>77596.93333</v>
      </c>
      <c r="E382" s="145">
        <f>+E383+E384</f>
        <v>1.343809572292246E-3</v>
      </c>
    </row>
    <row r="383" spans="2:5" ht="23.25" customHeight="1">
      <c r="B383" s="112" t="s">
        <v>13</v>
      </c>
      <c r="C383" s="112" t="s">
        <v>14</v>
      </c>
      <c r="D383" s="113">
        <v>2071.0333300000002</v>
      </c>
      <c r="E383" s="145">
        <f>+D383/D637</f>
        <v>3.5865778374959474E-5</v>
      </c>
    </row>
    <row r="384" spans="2:5" ht="23.25" customHeight="1">
      <c r="B384" s="112" t="s">
        <v>15</v>
      </c>
      <c r="C384" s="112" t="s">
        <v>16</v>
      </c>
      <c r="D384" s="113">
        <v>75525.899999999994</v>
      </c>
      <c r="E384" s="145">
        <f>+D384/D637</f>
        <v>1.3079437939172865E-3</v>
      </c>
    </row>
    <row r="385" spans="2:5" ht="23.25" customHeight="1">
      <c r="B385" s="136">
        <v>15000</v>
      </c>
      <c r="C385" s="108" t="s">
        <v>28</v>
      </c>
      <c r="D385" s="109">
        <f>+D386</f>
        <v>5000</v>
      </c>
      <c r="E385" s="110">
        <f>+E386</f>
        <v>8.6589090227146345E-5</v>
      </c>
    </row>
    <row r="386" spans="2:5" ht="23.25" customHeight="1">
      <c r="B386" s="130">
        <v>15900</v>
      </c>
      <c r="C386" s="112" t="s">
        <v>28</v>
      </c>
      <c r="D386" s="113">
        <f>+D387</f>
        <v>5000</v>
      </c>
      <c r="E386" s="116">
        <f>+E387</f>
        <v>8.6589090227146345E-5</v>
      </c>
    </row>
    <row r="387" spans="2:5" ht="23.25" customHeight="1" thickBot="1">
      <c r="B387" s="130">
        <v>15901</v>
      </c>
      <c r="C387" s="112" t="s">
        <v>28</v>
      </c>
      <c r="D387" s="113">
        <v>5000</v>
      </c>
      <c r="E387" s="145">
        <f>+D387/D637</f>
        <v>8.6589090227146345E-5</v>
      </c>
    </row>
    <row r="388" spans="2:5" ht="23.25" customHeight="1" thickTop="1">
      <c r="B388" s="117"/>
      <c r="C388" s="118" t="s">
        <v>477</v>
      </c>
      <c r="D388" s="119">
        <f>+D377</f>
        <v>959084.85333000019</v>
      </c>
      <c r="E388" s="140">
        <f>+E377</f>
        <v>1.660925698009616E-2</v>
      </c>
    </row>
    <row r="389" spans="2:5" ht="23.25" customHeight="1">
      <c r="B389" s="112"/>
      <c r="C389" s="112"/>
      <c r="D389" s="113"/>
    </row>
    <row r="391" spans="2:5" ht="26.25" customHeight="1">
      <c r="B391" s="98">
        <v>311113</v>
      </c>
      <c r="C391" s="99" t="s">
        <v>403</v>
      </c>
      <c r="D391" s="100"/>
    </row>
    <row r="392" spans="2:5" ht="26.25" customHeight="1">
      <c r="B392" s="104" t="s">
        <v>1</v>
      </c>
      <c r="C392" s="104" t="s">
        <v>2</v>
      </c>
      <c r="D392" s="105">
        <f>+D393+D396+D400</f>
        <v>654998.24600000004</v>
      </c>
      <c r="E392" s="106">
        <f>+E393+E396+E400</f>
        <v>1.1343140444303318E-2</v>
      </c>
    </row>
    <row r="393" spans="2:5" ht="26.25" customHeight="1">
      <c r="B393" s="108" t="s">
        <v>3</v>
      </c>
      <c r="C393" s="108" t="s">
        <v>4</v>
      </c>
      <c r="D393" s="109">
        <f>+D394</f>
        <v>576194.88</v>
      </c>
      <c r="E393" s="131">
        <f>+E394</f>
        <v>9.978438090547952E-3</v>
      </c>
    </row>
    <row r="394" spans="2:5" ht="26.25" customHeight="1">
      <c r="B394" s="112" t="s">
        <v>5</v>
      </c>
      <c r="C394" s="112" t="s">
        <v>6</v>
      </c>
      <c r="D394" s="113">
        <f>+D395</f>
        <v>576194.88</v>
      </c>
      <c r="E394" s="127">
        <f>+E395</f>
        <v>9.978438090547952E-3</v>
      </c>
    </row>
    <row r="395" spans="2:5" ht="26.25" customHeight="1">
      <c r="B395" s="112" t="s">
        <v>7</v>
      </c>
      <c r="C395" s="112" t="s">
        <v>8</v>
      </c>
      <c r="D395" s="113">
        <v>576194.88</v>
      </c>
      <c r="E395" s="127">
        <f>+D395/D637</f>
        <v>9.978438090547952E-3</v>
      </c>
    </row>
    <row r="396" spans="2:5" ht="26.25" customHeight="1">
      <c r="B396" s="108" t="s">
        <v>9</v>
      </c>
      <c r="C396" s="108" t="s">
        <v>10</v>
      </c>
      <c r="D396" s="109">
        <f>+D397</f>
        <v>63803.366000000002</v>
      </c>
      <c r="E396" s="156">
        <f>+E397</f>
        <v>1.1049350830739282E-3</v>
      </c>
    </row>
    <row r="397" spans="2:5" ht="26.25" customHeight="1">
      <c r="B397" s="112" t="s">
        <v>11</v>
      </c>
      <c r="C397" s="112" t="s">
        <v>12</v>
      </c>
      <c r="D397" s="113">
        <f>+D399+D398</f>
        <v>63803.366000000002</v>
      </c>
      <c r="E397" s="127">
        <f>+E398+E399</f>
        <v>1.1049350830739282E-3</v>
      </c>
    </row>
    <row r="398" spans="2:5" ht="26.25" customHeight="1">
      <c r="B398" s="112" t="s">
        <v>13</v>
      </c>
      <c r="C398" s="112" t="s">
        <v>14</v>
      </c>
      <c r="D398" s="113">
        <v>7175.9660000000003</v>
      </c>
      <c r="E398" s="127">
        <f>+D398/D637</f>
        <v>1.242720734881869E-4</v>
      </c>
    </row>
    <row r="399" spans="2:5" ht="26.25" customHeight="1">
      <c r="B399" s="112" t="s">
        <v>15</v>
      </c>
      <c r="C399" s="112" t="s">
        <v>16</v>
      </c>
      <c r="D399" s="148">
        <v>56627.4</v>
      </c>
      <c r="E399" s="157">
        <f>+D399/D637</f>
        <v>9.8066300958574138E-4</v>
      </c>
    </row>
    <row r="400" spans="2:5" ht="26.25" customHeight="1">
      <c r="B400" s="136">
        <v>15000</v>
      </c>
      <c r="C400" s="136" t="s">
        <v>28</v>
      </c>
      <c r="D400" s="158">
        <f>+D401</f>
        <v>15000</v>
      </c>
      <c r="E400" s="159">
        <f>+E401</f>
        <v>2.5976727068143906E-4</v>
      </c>
    </row>
    <row r="401" spans="2:5" ht="26.25" customHeight="1">
      <c r="B401" s="130">
        <v>15900</v>
      </c>
      <c r="C401" s="130" t="s">
        <v>28</v>
      </c>
      <c r="D401" s="148">
        <f>+D402</f>
        <v>15000</v>
      </c>
      <c r="E401" s="157">
        <f>+E402</f>
        <v>2.5976727068143906E-4</v>
      </c>
    </row>
    <row r="402" spans="2:5" ht="26.25" customHeight="1" thickBot="1">
      <c r="B402" s="130">
        <v>15901</v>
      </c>
      <c r="C402" s="130" t="s">
        <v>28</v>
      </c>
      <c r="D402" s="148">
        <v>15000</v>
      </c>
      <c r="E402" s="157">
        <f>+D402/D637</f>
        <v>2.5976727068143906E-4</v>
      </c>
    </row>
    <row r="403" spans="2:5" ht="26.25" customHeight="1" thickTop="1">
      <c r="B403" s="117"/>
      <c r="C403" s="118" t="s">
        <v>403</v>
      </c>
      <c r="D403" s="119">
        <f>+D392</f>
        <v>654998.24600000004</v>
      </c>
      <c r="E403" s="143">
        <f>+E392</f>
        <v>1.1343140444303318E-2</v>
      </c>
    </row>
    <row r="404" spans="2:5" ht="22.5" customHeight="1"/>
    <row r="405" spans="2:5" ht="26.25" customHeight="1">
      <c r="B405" s="98">
        <v>311114</v>
      </c>
      <c r="C405" s="99" t="s">
        <v>478</v>
      </c>
      <c r="D405" s="100"/>
    </row>
    <row r="406" spans="2:5" ht="26.25" customHeight="1">
      <c r="B406" s="104" t="s">
        <v>1</v>
      </c>
      <c r="C406" s="104" t="s">
        <v>2</v>
      </c>
      <c r="D406" s="105">
        <f>+D407+D410</f>
        <v>224779.62</v>
      </c>
      <c r="E406" s="143">
        <f>+E407+E410</f>
        <v>3.892692559480734E-3</v>
      </c>
    </row>
    <row r="407" spans="2:5" ht="26.25" customHeight="1">
      <c r="B407" s="108" t="s">
        <v>3</v>
      </c>
      <c r="C407" s="108" t="s">
        <v>4</v>
      </c>
      <c r="D407" s="109">
        <f>+D408</f>
        <v>207488.88</v>
      </c>
      <c r="E407" s="144">
        <f>+E408</f>
        <v>3.5932546702899084E-3</v>
      </c>
    </row>
    <row r="408" spans="2:5" ht="26.25" customHeight="1">
      <c r="B408" s="112" t="s">
        <v>5</v>
      </c>
      <c r="C408" s="112" t="s">
        <v>6</v>
      </c>
      <c r="D408" s="113">
        <f>+D409</f>
        <v>207488.88</v>
      </c>
      <c r="E408" s="145">
        <f>+E409</f>
        <v>3.5932546702899084E-3</v>
      </c>
    </row>
    <row r="409" spans="2:5" ht="26.25" customHeight="1">
      <c r="B409" s="112" t="s">
        <v>7</v>
      </c>
      <c r="C409" s="112" t="s">
        <v>8</v>
      </c>
      <c r="D409" s="113">
        <v>207488.88</v>
      </c>
      <c r="E409" s="145">
        <f>+D409/D637</f>
        <v>3.5932546702899084E-3</v>
      </c>
    </row>
    <row r="410" spans="2:5" ht="26.25" customHeight="1">
      <c r="B410" s="108" t="s">
        <v>9</v>
      </c>
      <c r="C410" s="108" t="s">
        <v>10</v>
      </c>
      <c r="D410" s="109">
        <f>+D411</f>
        <v>17290.740000000002</v>
      </c>
      <c r="E410" s="144">
        <f>+E411</f>
        <v>2.9943788919082573E-4</v>
      </c>
    </row>
    <row r="411" spans="2:5" ht="26.25" customHeight="1">
      <c r="B411" s="112" t="s">
        <v>11</v>
      </c>
      <c r="C411" s="112" t="s">
        <v>12</v>
      </c>
      <c r="D411" s="113">
        <f>+D412</f>
        <v>17290.740000000002</v>
      </c>
      <c r="E411" s="145">
        <f>+E412</f>
        <v>2.9943788919082573E-4</v>
      </c>
    </row>
    <row r="412" spans="2:5" ht="26.25" customHeight="1" thickBot="1">
      <c r="B412" s="112" t="s">
        <v>15</v>
      </c>
      <c r="C412" s="112" t="s">
        <v>16</v>
      </c>
      <c r="D412" s="113">
        <v>17290.740000000002</v>
      </c>
      <c r="E412" s="145">
        <f>+D412/D637</f>
        <v>2.9943788919082573E-4</v>
      </c>
    </row>
    <row r="413" spans="2:5" ht="26.25" customHeight="1" thickTop="1">
      <c r="B413" s="117"/>
      <c r="C413" s="118" t="s">
        <v>479</v>
      </c>
      <c r="D413" s="119">
        <f>+D406</f>
        <v>224779.62</v>
      </c>
      <c r="E413" s="143">
        <f>+E406</f>
        <v>3.892692559480734E-3</v>
      </c>
    </row>
    <row r="414" spans="2:5" ht="22.5" customHeight="1"/>
    <row r="415" spans="2:5" ht="36" customHeight="1">
      <c r="B415" s="98">
        <v>311115</v>
      </c>
      <c r="C415" s="99" t="s">
        <v>405</v>
      </c>
      <c r="D415" s="100"/>
    </row>
    <row r="416" spans="2:5" ht="28.5" customHeight="1">
      <c r="B416" s="104" t="s">
        <v>1</v>
      </c>
      <c r="C416" s="104" t="s">
        <v>2</v>
      </c>
      <c r="D416" s="105">
        <f>+D417+D420</f>
        <v>705385.72</v>
      </c>
      <c r="E416" s="160">
        <f>+E417+E420</f>
        <v>1.2215741550804118E-2</v>
      </c>
    </row>
    <row r="417" spans="1:7" ht="28.5" customHeight="1">
      <c r="B417" s="108" t="s">
        <v>3</v>
      </c>
      <c r="C417" s="108" t="s">
        <v>4</v>
      </c>
      <c r="D417" s="109">
        <f>+D418</f>
        <v>651125.27999999991</v>
      </c>
      <c r="E417" s="145">
        <f>+E418</f>
        <v>1.1276069123819185E-2</v>
      </c>
    </row>
    <row r="418" spans="1:7" ht="28.5" customHeight="1">
      <c r="B418" s="112" t="s">
        <v>5</v>
      </c>
      <c r="C418" s="112" t="s">
        <v>6</v>
      </c>
      <c r="D418" s="113">
        <f>+D419</f>
        <v>651125.27999999991</v>
      </c>
      <c r="E418" s="145">
        <f>+E419</f>
        <v>1.1276069123819185E-2</v>
      </c>
    </row>
    <row r="419" spans="1:7" ht="28.5" customHeight="1">
      <c r="B419" s="112" t="s">
        <v>7</v>
      </c>
      <c r="C419" s="112" t="s">
        <v>8</v>
      </c>
      <c r="D419" s="113">
        <v>651125.27999999991</v>
      </c>
      <c r="E419" s="145">
        <f>+D419/D637</f>
        <v>1.1276069123819185E-2</v>
      </c>
    </row>
    <row r="420" spans="1:7" ht="28.5" customHeight="1">
      <c r="B420" s="108" t="s">
        <v>9</v>
      </c>
      <c r="C420" s="108" t="s">
        <v>10</v>
      </c>
      <c r="D420" s="109">
        <f>+D421</f>
        <v>54260.44</v>
      </c>
      <c r="E420" s="145">
        <f>+E421</f>
        <v>9.3967242698493223E-4</v>
      </c>
    </row>
    <row r="421" spans="1:7" ht="28.5" customHeight="1">
      <c r="B421" s="112" t="s">
        <v>11</v>
      </c>
      <c r="C421" s="112" t="s">
        <v>12</v>
      </c>
      <c r="D421" s="113">
        <f>+D422</f>
        <v>54260.44</v>
      </c>
      <c r="E421" s="145">
        <f>+E422</f>
        <v>9.3967242698493223E-4</v>
      </c>
    </row>
    <row r="422" spans="1:7" ht="28.5" customHeight="1">
      <c r="B422" s="112" t="s">
        <v>15</v>
      </c>
      <c r="C422" s="112" t="s">
        <v>16</v>
      </c>
      <c r="D422" s="113">
        <v>54260.44</v>
      </c>
      <c r="E422" s="145">
        <f>+D422/D637</f>
        <v>9.3967242698493223E-4</v>
      </c>
    </row>
    <row r="423" spans="1:7" s="161" customFormat="1" ht="33.75" customHeight="1">
      <c r="B423" s="162" t="s">
        <v>337</v>
      </c>
      <c r="C423" s="162" t="s">
        <v>338</v>
      </c>
      <c r="D423" s="163"/>
      <c r="E423" s="164"/>
      <c r="F423" s="165"/>
      <c r="G423" s="166"/>
    </row>
    <row r="424" spans="1:7" s="161" customFormat="1" ht="33.75" customHeight="1">
      <c r="A424" s="167"/>
      <c r="B424" s="108" t="s">
        <v>339</v>
      </c>
      <c r="C424" s="108" t="s">
        <v>340</v>
      </c>
      <c r="D424" s="109">
        <f>+D425+D427+D429</f>
        <v>25623561</v>
      </c>
      <c r="E424" s="115">
        <f>+E425+E427+E429</f>
        <v>0.4437441670739577</v>
      </c>
      <c r="F424" s="168"/>
      <c r="G424" s="166"/>
    </row>
    <row r="425" spans="1:7" ht="33.75" customHeight="1">
      <c r="A425" s="91"/>
      <c r="B425" s="108" t="s">
        <v>341</v>
      </c>
      <c r="C425" s="108" t="s">
        <v>342</v>
      </c>
      <c r="D425" s="169">
        <f>+D426</f>
        <v>0</v>
      </c>
      <c r="E425" s="114">
        <f>+E426</f>
        <v>0</v>
      </c>
      <c r="F425" s="170"/>
      <c r="G425" s="171"/>
    </row>
    <row r="426" spans="1:7" ht="33.75" customHeight="1">
      <c r="A426" s="91"/>
      <c r="B426" s="112" t="s">
        <v>480</v>
      </c>
      <c r="C426" s="112" t="s">
        <v>481</v>
      </c>
      <c r="D426" s="172"/>
      <c r="E426" s="114">
        <f>+D426/D637</f>
        <v>0</v>
      </c>
      <c r="F426" s="170"/>
      <c r="G426" s="171"/>
    </row>
    <row r="427" spans="1:7" ht="33.75" customHeight="1">
      <c r="A427" s="91"/>
      <c r="B427" s="108" t="s">
        <v>345</v>
      </c>
      <c r="C427" s="108" t="s">
        <v>346</v>
      </c>
      <c r="D427" s="169">
        <f>+D428</f>
        <v>25623561</v>
      </c>
      <c r="E427" s="115">
        <f>+E428</f>
        <v>0.4437441670739577</v>
      </c>
      <c r="F427" s="170"/>
      <c r="G427" s="171"/>
    </row>
    <row r="428" spans="1:7" ht="33.75" customHeight="1">
      <c r="A428" s="91"/>
      <c r="B428" s="112" t="s">
        <v>347</v>
      </c>
      <c r="C428" s="112" t="s">
        <v>348</v>
      </c>
      <c r="D428" s="172">
        <v>25623561</v>
      </c>
      <c r="E428" s="114">
        <f>+D428/D637</f>
        <v>0.4437441670739577</v>
      </c>
      <c r="F428" s="170"/>
      <c r="G428" s="171"/>
    </row>
    <row r="429" spans="1:7" ht="33.75" customHeight="1">
      <c r="A429" s="91"/>
      <c r="B429" s="108" t="s">
        <v>482</v>
      </c>
      <c r="C429" s="108" t="s">
        <v>483</v>
      </c>
      <c r="D429" s="169">
        <f>+D430</f>
        <v>0</v>
      </c>
      <c r="E429" s="114">
        <f>+E430</f>
        <v>0</v>
      </c>
      <c r="F429" s="170"/>
      <c r="G429" s="171"/>
    </row>
    <row r="430" spans="1:7" ht="33.75" customHeight="1" thickBot="1">
      <c r="A430" s="91"/>
      <c r="B430" s="173" t="s">
        <v>484</v>
      </c>
      <c r="C430" s="173" t="s">
        <v>485</v>
      </c>
      <c r="D430" s="172">
        <v>0</v>
      </c>
      <c r="E430" s="114">
        <f>+D430/D637</f>
        <v>0</v>
      </c>
      <c r="F430" s="170"/>
      <c r="G430" s="171"/>
    </row>
    <row r="431" spans="1:7" ht="24.75" customHeight="1" thickTop="1">
      <c r="B431" s="117"/>
      <c r="C431" s="118" t="s">
        <v>486</v>
      </c>
      <c r="D431" s="119">
        <f>+D424+D416</f>
        <v>26328946.719999999</v>
      </c>
      <c r="E431" s="143">
        <f>+E424+E416</f>
        <v>0.45595990862476182</v>
      </c>
    </row>
    <row r="432" spans="1:7" ht="12">
      <c r="E432" s="145"/>
    </row>
    <row r="433" spans="2:5" ht="35.25" customHeight="1">
      <c r="B433" s="98">
        <v>311116</v>
      </c>
      <c r="C433" s="99" t="s">
        <v>487</v>
      </c>
      <c r="D433" s="100"/>
      <c r="E433" s="145"/>
    </row>
    <row r="434" spans="2:5" ht="20.25" customHeight="1">
      <c r="B434" s="104" t="s">
        <v>1</v>
      </c>
      <c r="C434" s="104" t="s">
        <v>2</v>
      </c>
      <c r="D434" s="105">
        <f>+D435+D438</f>
        <v>229090.16</v>
      </c>
      <c r="E434" s="143">
        <f>+E435+E438</f>
        <v>3.9673417068782791E-3</v>
      </c>
    </row>
    <row r="435" spans="2:5" ht="27" customHeight="1">
      <c r="B435" s="108" t="s">
        <v>3</v>
      </c>
      <c r="C435" s="108" t="s">
        <v>4</v>
      </c>
      <c r="D435" s="109">
        <f>+D436</f>
        <v>211467.84</v>
      </c>
      <c r="E435" s="144">
        <f>+E436</f>
        <v>3.6621615755799497E-3</v>
      </c>
    </row>
    <row r="436" spans="2:5" ht="25.5" customHeight="1">
      <c r="B436" s="112" t="s">
        <v>5</v>
      </c>
      <c r="C436" s="112" t="s">
        <v>6</v>
      </c>
      <c r="D436" s="113">
        <f>+D437</f>
        <v>211467.84</v>
      </c>
      <c r="E436" s="145">
        <f>+E437</f>
        <v>3.6621615755799497E-3</v>
      </c>
    </row>
    <row r="437" spans="2:5" ht="24.75" customHeight="1">
      <c r="B437" s="112" t="s">
        <v>7</v>
      </c>
      <c r="C437" s="112" t="s">
        <v>8</v>
      </c>
      <c r="D437" s="113">
        <v>211467.84</v>
      </c>
      <c r="E437" s="145">
        <f>+D437/D637</f>
        <v>3.6621615755799497E-3</v>
      </c>
    </row>
    <row r="438" spans="2:5" ht="20.25" customHeight="1">
      <c r="B438" s="108" t="s">
        <v>9</v>
      </c>
      <c r="C438" s="108" t="s">
        <v>10</v>
      </c>
      <c r="D438" s="109">
        <f>+D439</f>
        <v>17622.32</v>
      </c>
      <c r="E438" s="144">
        <f>+E439</f>
        <v>3.0518013129832914E-4</v>
      </c>
    </row>
    <row r="439" spans="2:5" ht="24.75" customHeight="1">
      <c r="B439" s="112" t="s">
        <v>11</v>
      </c>
      <c r="C439" s="112" t="s">
        <v>12</v>
      </c>
      <c r="D439" s="113">
        <f>+D440</f>
        <v>17622.32</v>
      </c>
      <c r="E439" s="145">
        <f>+E440</f>
        <v>3.0518013129832914E-4</v>
      </c>
    </row>
    <row r="440" spans="2:5" ht="25.5" customHeight="1" thickBot="1">
      <c r="B440" s="112" t="s">
        <v>15</v>
      </c>
      <c r="C440" s="112" t="s">
        <v>16</v>
      </c>
      <c r="D440" s="113">
        <v>17622.32</v>
      </c>
      <c r="E440" s="145">
        <f>+D440/D637</f>
        <v>3.0518013129832914E-4</v>
      </c>
    </row>
    <row r="441" spans="2:5" ht="27" customHeight="1" thickTop="1">
      <c r="B441" s="117"/>
      <c r="C441" s="118" t="s">
        <v>487</v>
      </c>
      <c r="D441" s="119">
        <f>+D434</f>
        <v>229090.16</v>
      </c>
      <c r="E441" s="143">
        <f>+E434</f>
        <v>3.9673417068782791E-3</v>
      </c>
    </row>
    <row r="442" spans="2:5" ht="12">
      <c r="E442" s="145"/>
    </row>
    <row r="443" spans="2:5" ht="24.75" customHeight="1">
      <c r="B443" s="98">
        <v>311117</v>
      </c>
      <c r="C443" s="99" t="s">
        <v>407</v>
      </c>
      <c r="D443" s="100"/>
      <c r="E443" s="145"/>
    </row>
    <row r="444" spans="2:5" ht="24.75" customHeight="1">
      <c r="B444" s="104" t="s">
        <v>1</v>
      </c>
      <c r="C444" s="104" t="s">
        <v>2</v>
      </c>
      <c r="D444" s="105">
        <f>+D445+D448</f>
        <v>98165.599999999991</v>
      </c>
      <c r="E444" s="160">
        <f>+E445+E448</f>
        <v>1.7000139991203915E-3</v>
      </c>
    </row>
    <row r="445" spans="2:5" ht="24.75" customHeight="1">
      <c r="B445" s="108" t="s">
        <v>3</v>
      </c>
      <c r="C445" s="108" t="s">
        <v>4</v>
      </c>
      <c r="D445" s="109">
        <f>+D446</f>
        <v>90614.399999999994</v>
      </c>
      <c r="E445" s="145">
        <f>+E446</f>
        <v>1.569243691495746E-3</v>
      </c>
    </row>
    <row r="446" spans="2:5" ht="24.75" customHeight="1">
      <c r="B446" s="112" t="s">
        <v>5</v>
      </c>
      <c r="C446" s="112" t="s">
        <v>6</v>
      </c>
      <c r="D446" s="113">
        <f>+D447</f>
        <v>90614.399999999994</v>
      </c>
      <c r="E446" s="145">
        <f>+E447</f>
        <v>1.569243691495746E-3</v>
      </c>
    </row>
    <row r="447" spans="2:5" ht="24.75" customHeight="1">
      <c r="B447" s="112" t="s">
        <v>7</v>
      </c>
      <c r="C447" s="112" t="s">
        <v>8</v>
      </c>
      <c r="D447" s="113">
        <v>90614.399999999994</v>
      </c>
      <c r="E447" s="145">
        <f>+D447/D637</f>
        <v>1.569243691495746E-3</v>
      </c>
    </row>
    <row r="448" spans="2:5" ht="24.75" customHeight="1">
      <c r="B448" s="108" t="s">
        <v>9</v>
      </c>
      <c r="C448" s="108" t="s">
        <v>10</v>
      </c>
      <c r="D448" s="109">
        <f>+D449</f>
        <v>7551.2</v>
      </c>
      <c r="E448" s="144">
        <f>+E449</f>
        <v>1.3077030762464551E-4</v>
      </c>
    </row>
    <row r="449" spans="2:5" ht="24.75" customHeight="1">
      <c r="B449" s="112" t="s">
        <v>11</v>
      </c>
      <c r="C449" s="112" t="s">
        <v>12</v>
      </c>
      <c r="D449" s="113">
        <f>+D450</f>
        <v>7551.2</v>
      </c>
      <c r="E449" s="145">
        <f>+E450</f>
        <v>1.3077030762464551E-4</v>
      </c>
    </row>
    <row r="450" spans="2:5" ht="24.75" customHeight="1" thickBot="1">
      <c r="B450" s="112" t="s">
        <v>15</v>
      </c>
      <c r="C450" s="112" t="s">
        <v>16</v>
      </c>
      <c r="D450" s="113">
        <v>7551.2</v>
      </c>
      <c r="E450" s="145">
        <f>+D450/D637</f>
        <v>1.3077030762464551E-4</v>
      </c>
    </row>
    <row r="451" spans="2:5" ht="24.75" customHeight="1" thickTop="1">
      <c r="B451" s="117"/>
      <c r="C451" s="118" t="s">
        <v>407</v>
      </c>
      <c r="D451" s="119">
        <f>+D444</f>
        <v>98165.599999999991</v>
      </c>
      <c r="E451" s="143">
        <f>+E444</f>
        <v>1.7000139991203915E-3</v>
      </c>
    </row>
    <row r="453" spans="2:5" ht="21" customHeight="1">
      <c r="B453" s="98">
        <v>311118</v>
      </c>
      <c r="C453" s="99" t="s">
        <v>408</v>
      </c>
      <c r="D453" s="100"/>
    </row>
    <row r="454" spans="2:5" ht="36.75" customHeight="1">
      <c r="B454" s="104" t="s">
        <v>1</v>
      </c>
      <c r="C454" s="104" t="s">
        <v>2</v>
      </c>
      <c r="D454" s="105">
        <f>+D455+D458</f>
        <v>79337.179999999993</v>
      </c>
      <c r="E454" s="106">
        <f>+E455+E458</f>
        <v>1.3739468474774699E-3</v>
      </c>
    </row>
    <row r="455" spans="2:5" ht="36.75" customHeight="1">
      <c r="B455" s="108" t="s">
        <v>3</v>
      </c>
      <c r="C455" s="108" t="s">
        <v>4</v>
      </c>
      <c r="D455" s="109">
        <f>+D456</f>
        <v>73234.319999999992</v>
      </c>
      <c r="E455" s="110">
        <f>+E456</f>
        <v>1.2682586284407415E-3</v>
      </c>
    </row>
    <row r="456" spans="2:5" ht="36.75" customHeight="1">
      <c r="B456" s="112" t="s">
        <v>5</v>
      </c>
      <c r="C456" s="112" t="s">
        <v>6</v>
      </c>
      <c r="D456" s="113">
        <f>+D457</f>
        <v>73234.319999999992</v>
      </c>
      <c r="E456" s="116">
        <f>+E457</f>
        <v>1.2682586284407415E-3</v>
      </c>
    </row>
    <row r="457" spans="2:5" ht="36.75" customHeight="1">
      <c r="B457" s="112" t="s">
        <v>7</v>
      </c>
      <c r="C457" s="112" t="s">
        <v>8</v>
      </c>
      <c r="D457" s="113">
        <v>73234.319999999992</v>
      </c>
      <c r="E457" s="116">
        <f>+D457/D637</f>
        <v>1.2682586284407415E-3</v>
      </c>
    </row>
    <row r="458" spans="2:5" ht="36.75" customHeight="1">
      <c r="B458" s="108" t="s">
        <v>9</v>
      </c>
      <c r="C458" s="108" t="s">
        <v>10</v>
      </c>
      <c r="D458" s="109">
        <f>+D459</f>
        <v>6102.86</v>
      </c>
      <c r="E458" s="110">
        <f>+E459</f>
        <v>1.0568821903672847E-4</v>
      </c>
    </row>
    <row r="459" spans="2:5" ht="36.75" customHeight="1">
      <c r="B459" s="112" t="s">
        <v>11</v>
      </c>
      <c r="C459" s="112" t="s">
        <v>12</v>
      </c>
      <c r="D459" s="113">
        <f>+D460</f>
        <v>6102.86</v>
      </c>
      <c r="E459" s="116">
        <f>+E460</f>
        <v>1.0568821903672847E-4</v>
      </c>
    </row>
    <row r="460" spans="2:5" ht="36.75" customHeight="1" thickBot="1">
      <c r="B460" s="112" t="s">
        <v>15</v>
      </c>
      <c r="C460" s="112" t="s">
        <v>16</v>
      </c>
      <c r="D460" s="113">
        <v>6102.86</v>
      </c>
      <c r="E460" s="116">
        <f>+D460/D637</f>
        <v>1.0568821903672847E-4</v>
      </c>
    </row>
    <row r="461" spans="2:5" ht="36.75" customHeight="1" thickTop="1">
      <c r="B461" s="117"/>
      <c r="C461" s="118" t="s">
        <v>408</v>
      </c>
      <c r="D461" s="119">
        <f>+D454</f>
        <v>79337.179999999993</v>
      </c>
      <c r="E461" s="120">
        <f>+E454</f>
        <v>1.3739468474774699E-3</v>
      </c>
    </row>
    <row r="463" spans="2:5" ht="23.25" customHeight="1">
      <c r="B463" s="98">
        <v>311119</v>
      </c>
      <c r="C463" s="99" t="s">
        <v>488</v>
      </c>
      <c r="D463" s="100"/>
    </row>
    <row r="464" spans="2:5" ht="23.25" customHeight="1">
      <c r="B464" s="104" t="s">
        <v>1</v>
      </c>
      <c r="C464" s="104" t="s">
        <v>2</v>
      </c>
      <c r="D464" s="105">
        <f>+D465+D468+D472</f>
        <v>340700.05999999994</v>
      </c>
      <c r="E464" s="106">
        <f>+E465+E468+E472</f>
        <v>5.9001816471468344E-3</v>
      </c>
    </row>
    <row r="465" spans="2:5" ht="23.25" customHeight="1">
      <c r="B465" s="108" t="s">
        <v>3</v>
      </c>
      <c r="C465" s="108" t="s">
        <v>4</v>
      </c>
      <c r="D465" s="109">
        <f>+D466</f>
        <v>294815.27999999997</v>
      </c>
      <c r="E465" s="110">
        <f>+E466</f>
        <v>5.1055573760522823E-3</v>
      </c>
    </row>
    <row r="466" spans="2:5" ht="23.25" customHeight="1">
      <c r="B466" s="112" t="s">
        <v>5</v>
      </c>
      <c r="C466" s="112" t="s">
        <v>6</v>
      </c>
      <c r="D466" s="113">
        <f>+D467</f>
        <v>294815.27999999997</v>
      </c>
      <c r="E466" s="116">
        <f>+E467</f>
        <v>5.1055573760522823E-3</v>
      </c>
    </row>
    <row r="467" spans="2:5" ht="23.25" customHeight="1">
      <c r="B467" s="112" t="s">
        <v>7</v>
      </c>
      <c r="C467" s="112" t="s">
        <v>8</v>
      </c>
      <c r="D467" s="113">
        <v>294815.27999999997</v>
      </c>
      <c r="E467" s="116">
        <f>+D467/D637</f>
        <v>5.1055573760522823E-3</v>
      </c>
    </row>
    <row r="468" spans="2:5" ht="23.25" customHeight="1">
      <c r="B468" s="108" t="s">
        <v>9</v>
      </c>
      <c r="C468" s="108" t="s">
        <v>10</v>
      </c>
      <c r="D468" s="109">
        <f>+D469</f>
        <v>35884.78</v>
      </c>
      <c r="E468" s="110">
        <f>+E469</f>
        <v>6.2144609064025929E-4</v>
      </c>
    </row>
    <row r="469" spans="2:5" ht="23.25" customHeight="1">
      <c r="B469" s="112" t="s">
        <v>11</v>
      </c>
      <c r="C469" s="112" t="s">
        <v>12</v>
      </c>
      <c r="D469" s="113">
        <f>+D471+D470</f>
        <v>35884.78</v>
      </c>
      <c r="E469" s="116">
        <f>+E471+E470</f>
        <v>6.2144609064025929E-4</v>
      </c>
    </row>
    <row r="470" spans="2:5" ht="23.25" customHeight="1">
      <c r="B470" s="112" t="s">
        <v>13</v>
      </c>
      <c r="C470" s="112" t="s">
        <v>14</v>
      </c>
      <c r="D470" s="113">
        <v>5144.0200000000004</v>
      </c>
      <c r="E470" s="116">
        <f>+D470/D637</f>
        <v>8.9083202382049081E-5</v>
      </c>
    </row>
    <row r="471" spans="2:5" ht="23.25" customHeight="1">
      <c r="B471" s="112" t="s">
        <v>15</v>
      </c>
      <c r="C471" s="112" t="s">
        <v>16</v>
      </c>
      <c r="D471" s="113">
        <v>30740.76</v>
      </c>
      <c r="E471" s="116">
        <f>+D471/D637</f>
        <v>5.3236288825821024E-4</v>
      </c>
    </row>
    <row r="472" spans="2:5" ht="23.25" customHeight="1">
      <c r="B472" s="136">
        <v>15000</v>
      </c>
      <c r="C472" s="136" t="s">
        <v>28</v>
      </c>
      <c r="D472" s="109">
        <f>+D473</f>
        <v>10000</v>
      </c>
      <c r="E472" s="110">
        <f>+E473</f>
        <v>1.7317818045429269E-4</v>
      </c>
    </row>
    <row r="473" spans="2:5" ht="23.25" customHeight="1">
      <c r="B473" s="130">
        <v>15900</v>
      </c>
      <c r="C473" s="130" t="s">
        <v>28</v>
      </c>
      <c r="D473" s="113">
        <f>+D474</f>
        <v>10000</v>
      </c>
      <c r="E473" s="116">
        <f>+E474</f>
        <v>1.7317818045429269E-4</v>
      </c>
    </row>
    <row r="474" spans="2:5" ht="23.25" customHeight="1" thickBot="1">
      <c r="B474" s="130">
        <v>15901</v>
      </c>
      <c r="C474" s="130" t="s">
        <v>28</v>
      </c>
      <c r="D474" s="113">
        <v>10000</v>
      </c>
      <c r="E474" s="116">
        <f>+D474/D637</f>
        <v>1.7317818045429269E-4</v>
      </c>
    </row>
    <row r="475" spans="2:5" ht="23.25" customHeight="1" thickTop="1">
      <c r="B475" s="117"/>
      <c r="C475" s="118" t="s">
        <v>488</v>
      </c>
      <c r="D475" s="119">
        <f>+D464</f>
        <v>340700.05999999994</v>
      </c>
      <c r="E475" s="120">
        <f>+E464</f>
        <v>5.9001816471468344E-3</v>
      </c>
    </row>
    <row r="477" spans="2:5" ht="36.75" customHeight="1">
      <c r="B477" s="98">
        <v>311120</v>
      </c>
      <c r="C477" s="99" t="s">
        <v>410</v>
      </c>
      <c r="D477" s="100"/>
    </row>
    <row r="478" spans="2:5" ht="36.75" customHeight="1">
      <c r="B478" s="104" t="s">
        <v>1</v>
      </c>
      <c r="C478" s="104" t="s">
        <v>2</v>
      </c>
      <c r="D478" s="105">
        <f>+D479+D482+D486</f>
        <v>3506326.8299999977</v>
      </c>
      <c r="E478" s="106">
        <f>+E479+E482+E486</f>
        <v>6.072193004974677E-2</v>
      </c>
    </row>
    <row r="479" spans="2:5" ht="36.75" customHeight="1">
      <c r="B479" s="108" t="s">
        <v>3</v>
      </c>
      <c r="C479" s="108" t="s">
        <v>4</v>
      </c>
      <c r="D479" s="109">
        <f>+D480</f>
        <v>3215639.2799999975</v>
      </c>
      <c r="E479" s="110">
        <f>+E480</f>
        <v>5.5687855950775141E-2</v>
      </c>
    </row>
    <row r="480" spans="2:5" ht="36.75" customHeight="1">
      <c r="B480" s="112" t="s">
        <v>5</v>
      </c>
      <c r="C480" s="112" t="s">
        <v>6</v>
      </c>
      <c r="D480" s="113">
        <f>+D481</f>
        <v>3215639.2799999975</v>
      </c>
      <c r="E480" s="116">
        <f>+E481</f>
        <v>5.5687855950775141E-2</v>
      </c>
    </row>
    <row r="481" spans="2:5" ht="36.75" customHeight="1">
      <c r="B481" s="112" t="s">
        <v>7</v>
      </c>
      <c r="C481" s="112" t="s">
        <v>8</v>
      </c>
      <c r="D481" s="113">
        <v>3215639.2799999975</v>
      </c>
      <c r="E481" s="116">
        <f>+D481/D637</f>
        <v>5.5687855950775141E-2</v>
      </c>
    </row>
    <row r="482" spans="2:5" ht="36.75" customHeight="1">
      <c r="B482" s="108" t="s">
        <v>9</v>
      </c>
      <c r="C482" s="108" t="s">
        <v>10</v>
      </c>
      <c r="D482" s="109">
        <f>+D483</f>
        <v>280687.55000000016</v>
      </c>
      <c r="E482" s="110">
        <f>+E483</f>
        <v>4.8608959185173339E-3</v>
      </c>
    </row>
    <row r="483" spans="2:5" ht="36.75" customHeight="1">
      <c r="B483" s="112" t="s">
        <v>11</v>
      </c>
      <c r="C483" s="112" t="s">
        <v>12</v>
      </c>
      <c r="D483" s="113">
        <f>+D485+D484</f>
        <v>280687.55000000016</v>
      </c>
      <c r="E483" s="116">
        <f>+E485+E484</f>
        <v>4.8608959185173339E-3</v>
      </c>
    </row>
    <row r="484" spans="2:5" ht="36.75" customHeight="1">
      <c r="B484" s="112" t="s">
        <v>13</v>
      </c>
      <c r="C484" s="112" t="s">
        <v>14</v>
      </c>
      <c r="D484" s="113">
        <v>5780.73</v>
      </c>
      <c r="E484" s="116">
        <f>+D484/D637</f>
        <v>1.0010963030975434E-4</v>
      </c>
    </row>
    <row r="485" spans="2:5" ht="36.75" customHeight="1">
      <c r="B485" s="112" t="s">
        <v>15</v>
      </c>
      <c r="C485" s="112" t="s">
        <v>16</v>
      </c>
      <c r="D485" s="113">
        <v>274906.82000000018</v>
      </c>
      <c r="E485" s="116">
        <f>+D485/D637</f>
        <v>4.7607862882075797E-3</v>
      </c>
    </row>
    <row r="486" spans="2:5" ht="36.75" customHeight="1">
      <c r="B486" s="136">
        <v>15000</v>
      </c>
      <c r="C486" s="136" t="s">
        <v>28</v>
      </c>
      <c r="D486" s="109">
        <f>+D487</f>
        <v>10000</v>
      </c>
      <c r="E486" s="110">
        <f>+E487</f>
        <v>1.7317818045429269E-4</v>
      </c>
    </row>
    <row r="487" spans="2:5" ht="36.75" customHeight="1">
      <c r="B487" s="130">
        <v>15900</v>
      </c>
      <c r="C487" s="130" t="s">
        <v>28</v>
      </c>
      <c r="D487" s="113">
        <f>+D488</f>
        <v>10000</v>
      </c>
      <c r="E487" s="116">
        <f>+E488</f>
        <v>1.7317818045429269E-4</v>
      </c>
    </row>
    <row r="488" spans="2:5" ht="36.75" customHeight="1" thickBot="1">
      <c r="B488" s="130">
        <v>15901</v>
      </c>
      <c r="C488" s="130" t="s">
        <v>28</v>
      </c>
      <c r="D488" s="113">
        <v>10000</v>
      </c>
      <c r="E488" s="116">
        <f>+D488/D637</f>
        <v>1.7317818045429269E-4</v>
      </c>
    </row>
    <row r="489" spans="2:5" ht="36.75" customHeight="1" thickTop="1">
      <c r="B489" s="117"/>
      <c r="C489" s="118" t="s">
        <v>410</v>
      </c>
      <c r="D489" s="119">
        <f>+D478</f>
        <v>3506326.8299999977</v>
      </c>
      <c r="E489" s="120">
        <f>+E478</f>
        <v>6.072193004974677E-2</v>
      </c>
    </row>
    <row r="491" spans="2:5" ht="33" customHeight="1">
      <c r="B491" s="98">
        <v>311121</v>
      </c>
      <c r="C491" s="99" t="s">
        <v>411</v>
      </c>
      <c r="D491" s="100"/>
    </row>
    <row r="492" spans="2:5" ht="29.25" customHeight="1">
      <c r="B492" s="104" t="s">
        <v>1</v>
      </c>
      <c r="C492" s="104" t="s">
        <v>2</v>
      </c>
      <c r="D492" s="105">
        <f>+D493+D496</f>
        <v>64595.96</v>
      </c>
      <c r="E492" s="153">
        <f>+E493+E496</f>
        <v>1.1186610817498271E-3</v>
      </c>
    </row>
    <row r="493" spans="2:5" ht="29.25" customHeight="1">
      <c r="B493" s="108" t="s">
        <v>3</v>
      </c>
      <c r="C493" s="108" t="s">
        <v>4</v>
      </c>
      <c r="D493" s="109">
        <f>+D494</f>
        <v>59627.040000000001</v>
      </c>
      <c r="E493" s="131">
        <f>+E494</f>
        <v>1.0326102293075328E-3</v>
      </c>
    </row>
    <row r="494" spans="2:5" ht="29.25" customHeight="1">
      <c r="B494" s="112" t="s">
        <v>5</v>
      </c>
      <c r="C494" s="112" t="s">
        <v>6</v>
      </c>
      <c r="D494" s="113">
        <f>+D495</f>
        <v>59627.040000000001</v>
      </c>
      <c r="E494" s="154">
        <f>+E495</f>
        <v>1.0326102293075328E-3</v>
      </c>
    </row>
    <row r="495" spans="2:5" ht="29.25" customHeight="1">
      <c r="B495" s="112" t="s">
        <v>7</v>
      </c>
      <c r="C495" s="112" t="s">
        <v>8</v>
      </c>
      <c r="D495" s="113">
        <v>59627.040000000001</v>
      </c>
      <c r="E495" s="154">
        <f>+D495/D637</f>
        <v>1.0326102293075328E-3</v>
      </c>
    </row>
    <row r="496" spans="2:5" ht="29.25" customHeight="1">
      <c r="B496" s="108" t="s">
        <v>9</v>
      </c>
      <c r="C496" s="108" t="s">
        <v>10</v>
      </c>
      <c r="D496" s="109">
        <f>+D497</f>
        <v>4968.92</v>
      </c>
      <c r="E496" s="131">
        <f>+E497</f>
        <v>8.605085244229441E-5</v>
      </c>
    </row>
    <row r="497" spans="2:5" ht="29.25" customHeight="1">
      <c r="B497" s="112" t="s">
        <v>11</v>
      </c>
      <c r="C497" s="112" t="s">
        <v>12</v>
      </c>
      <c r="D497" s="113">
        <f>+D498</f>
        <v>4968.92</v>
      </c>
      <c r="E497" s="154">
        <f>+E498</f>
        <v>8.605085244229441E-5</v>
      </c>
    </row>
    <row r="498" spans="2:5" ht="29.25" customHeight="1" thickBot="1">
      <c r="B498" s="112" t="s">
        <v>15</v>
      </c>
      <c r="C498" s="112" t="s">
        <v>16</v>
      </c>
      <c r="D498" s="113">
        <v>4968.92</v>
      </c>
      <c r="E498" s="154">
        <f>+D498/D637</f>
        <v>8.605085244229441E-5</v>
      </c>
    </row>
    <row r="499" spans="2:5" ht="29.25" customHeight="1" thickTop="1">
      <c r="B499" s="117"/>
      <c r="C499" s="118" t="s">
        <v>411</v>
      </c>
      <c r="D499" s="119">
        <f>+D492</f>
        <v>64595.96</v>
      </c>
      <c r="E499" s="155">
        <f>+E492</f>
        <v>1.1186610817498271E-3</v>
      </c>
    </row>
    <row r="501" spans="2:5" ht="31.5" customHeight="1">
      <c r="B501" s="98">
        <v>311122</v>
      </c>
      <c r="C501" s="99" t="s">
        <v>412</v>
      </c>
      <c r="D501" s="100"/>
    </row>
    <row r="502" spans="2:5" ht="31.5" customHeight="1">
      <c r="B502" s="104" t="s">
        <v>1</v>
      </c>
      <c r="C502" s="104" t="s">
        <v>2</v>
      </c>
      <c r="D502" s="105">
        <f>+D503+D506</f>
        <v>64595.96</v>
      </c>
      <c r="E502" s="153">
        <f>+E503+E506</f>
        <v>1.1186610817498271E-3</v>
      </c>
    </row>
    <row r="503" spans="2:5" ht="31.5" customHeight="1">
      <c r="B503" s="108" t="s">
        <v>3</v>
      </c>
      <c r="C503" s="108" t="s">
        <v>4</v>
      </c>
      <c r="D503" s="109">
        <f>+D504</f>
        <v>59627.040000000001</v>
      </c>
      <c r="E503" s="131">
        <f>+E504</f>
        <v>1.0326102293075328E-3</v>
      </c>
    </row>
    <row r="504" spans="2:5" ht="31.5" customHeight="1">
      <c r="B504" s="112" t="s">
        <v>5</v>
      </c>
      <c r="C504" s="112" t="s">
        <v>6</v>
      </c>
      <c r="D504" s="113">
        <f>+D505</f>
        <v>59627.040000000001</v>
      </c>
      <c r="E504" s="154">
        <f>+E505</f>
        <v>1.0326102293075328E-3</v>
      </c>
    </row>
    <row r="505" spans="2:5" ht="31.5" customHeight="1">
      <c r="B505" s="112" t="s">
        <v>7</v>
      </c>
      <c r="C505" s="112" t="s">
        <v>8</v>
      </c>
      <c r="D505" s="113">
        <v>59627.040000000001</v>
      </c>
      <c r="E505" s="154">
        <f>+D505/D637</f>
        <v>1.0326102293075328E-3</v>
      </c>
    </row>
    <row r="506" spans="2:5" ht="31.5" customHeight="1">
      <c r="B506" s="108" t="s">
        <v>9</v>
      </c>
      <c r="C506" s="108" t="s">
        <v>10</v>
      </c>
      <c r="D506" s="109">
        <f>+D507</f>
        <v>4968.92</v>
      </c>
      <c r="E506" s="131">
        <f>+E507</f>
        <v>8.605085244229441E-5</v>
      </c>
    </row>
    <row r="507" spans="2:5" ht="31.5" customHeight="1">
      <c r="B507" s="112" t="s">
        <v>11</v>
      </c>
      <c r="C507" s="112" t="s">
        <v>12</v>
      </c>
      <c r="D507" s="113">
        <f>+D508</f>
        <v>4968.92</v>
      </c>
      <c r="E507" s="154">
        <f>+E508</f>
        <v>8.605085244229441E-5</v>
      </c>
    </row>
    <row r="508" spans="2:5" ht="31.5" customHeight="1" thickBot="1">
      <c r="B508" s="112" t="s">
        <v>15</v>
      </c>
      <c r="C508" s="112" t="s">
        <v>16</v>
      </c>
      <c r="D508" s="113">
        <v>4968.92</v>
      </c>
      <c r="E508" s="154">
        <f>+D508/D637</f>
        <v>8.605085244229441E-5</v>
      </c>
    </row>
    <row r="509" spans="2:5" ht="31.5" customHeight="1" thickTop="1">
      <c r="B509" s="117"/>
      <c r="C509" s="118" t="s">
        <v>412</v>
      </c>
      <c r="D509" s="119">
        <f>+D502</f>
        <v>64595.96</v>
      </c>
      <c r="E509" s="155">
        <f>+E502</f>
        <v>1.1186610817498271E-3</v>
      </c>
    </row>
    <row r="511" spans="2:5" ht="41.25" customHeight="1">
      <c r="B511" s="98">
        <v>311123</v>
      </c>
      <c r="C511" s="99" t="s">
        <v>413</v>
      </c>
      <c r="D511" s="100"/>
    </row>
    <row r="512" spans="2:5" ht="32.25" customHeight="1">
      <c r="B512" s="104" t="s">
        <v>1</v>
      </c>
      <c r="C512" s="104" t="s">
        <v>2</v>
      </c>
      <c r="D512" s="105">
        <f>+D513+D516</f>
        <v>129254.84</v>
      </c>
      <c r="E512" s="153">
        <f>+E513+E516</f>
        <v>2.2384118006110731E-3</v>
      </c>
    </row>
    <row r="513" spans="2:5" ht="32.25" customHeight="1">
      <c r="B513" s="108" t="s">
        <v>3</v>
      </c>
      <c r="C513" s="108" t="s">
        <v>4</v>
      </c>
      <c r="D513" s="109">
        <f>+D514</f>
        <v>119312.16</v>
      </c>
      <c r="E513" s="131">
        <f>+E514</f>
        <v>2.0662262774871444E-3</v>
      </c>
    </row>
    <row r="514" spans="2:5" ht="32.25" customHeight="1">
      <c r="B514" s="112" t="s">
        <v>5</v>
      </c>
      <c r="C514" s="112" t="s">
        <v>6</v>
      </c>
      <c r="D514" s="113">
        <f>+D515</f>
        <v>119312.16</v>
      </c>
      <c r="E514" s="154">
        <f>+E515</f>
        <v>2.0662262774871444E-3</v>
      </c>
    </row>
    <row r="515" spans="2:5" ht="32.25" customHeight="1">
      <c r="B515" s="112" t="s">
        <v>7</v>
      </c>
      <c r="C515" s="112" t="s">
        <v>8</v>
      </c>
      <c r="D515" s="113">
        <v>119312.16</v>
      </c>
      <c r="E515" s="154">
        <f>+D515/D637</f>
        <v>2.0662262774871444E-3</v>
      </c>
    </row>
    <row r="516" spans="2:5" ht="32.25" customHeight="1">
      <c r="B516" s="108" t="s">
        <v>9</v>
      </c>
      <c r="C516" s="108" t="s">
        <v>10</v>
      </c>
      <c r="D516" s="109">
        <f>+D517</f>
        <v>9942.68</v>
      </c>
      <c r="E516" s="131">
        <f>+E517</f>
        <v>1.7218552312392869E-4</v>
      </c>
    </row>
    <row r="517" spans="2:5" ht="32.25" customHeight="1">
      <c r="B517" s="112" t="s">
        <v>11</v>
      </c>
      <c r="C517" s="112" t="s">
        <v>12</v>
      </c>
      <c r="D517" s="113">
        <f>+D518</f>
        <v>9942.68</v>
      </c>
      <c r="E517" s="154">
        <f>+E518</f>
        <v>1.7218552312392869E-4</v>
      </c>
    </row>
    <row r="518" spans="2:5" ht="32.25" customHeight="1" thickBot="1">
      <c r="B518" s="112" t="s">
        <v>15</v>
      </c>
      <c r="C518" s="112" t="s">
        <v>16</v>
      </c>
      <c r="D518" s="113">
        <v>9942.68</v>
      </c>
      <c r="E518" s="154">
        <f>+D518/D637</f>
        <v>1.7218552312392869E-4</v>
      </c>
    </row>
    <row r="519" spans="2:5" ht="32.25" customHeight="1" thickTop="1">
      <c r="B519" s="117"/>
      <c r="C519" s="118" t="s">
        <v>413</v>
      </c>
      <c r="D519" s="119">
        <f>+D512</f>
        <v>129254.84</v>
      </c>
      <c r="E519" s="155">
        <f>+E512</f>
        <v>2.2384118006110731E-3</v>
      </c>
    </row>
    <row r="521" spans="2:5" ht="34.5" customHeight="1">
      <c r="B521" s="98">
        <v>311124</v>
      </c>
      <c r="C521" s="99" t="s">
        <v>414</v>
      </c>
      <c r="D521" s="100"/>
    </row>
    <row r="522" spans="2:5" ht="27" customHeight="1">
      <c r="B522" s="104" t="s">
        <v>1</v>
      </c>
      <c r="C522" s="104" t="s">
        <v>2</v>
      </c>
      <c r="D522" s="105">
        <f>+D523+D526</f>
        <v>307921.89999999997</v>
      </c>
      <c r="E522" s="153">
        <f>+E523+E526</f>
        <v>5.3325354364028672E-3</v>
      </c>
    </row>
    <row r="523" spans="2:5" ht="27" customHeight="1">
      <c r="B523" s="108" t="s">
        <v>3</v>
      </c>
      <c r="C523" s="108" t="s">
        <v>4</v>
      </c>
      <c r="D523" s="109">
        <f>+D524</f>
        <v>284235.59999999998</v>
      </c>
      <c r="E523" s="131">
        <f>+E524</f>
        <v>4.9223404028334158E-3</v>
      </c>
    </row>
    <row r="524" spans="2:5" ht="27" customHeight="1">
      <c r="B524" s="112" t="s">
        <v>5</v>
      </c>
      <c r="C524" s="112" t="s">
        <v>6</v>
      </c>
      <c r="D524" s="113">
        <f>+D525</f>
        <v>284235.59999999998</v>
      </c>
      <c r="E524" s="154">
        <f>+E525</f>
        <v>4.9223404028334158E-3</v>
      </c>
    </row>
    <row r="525" spans="2:5" ht="27" customHeight="1">
      <c r="B525" s="112" t="s">
        <v>7</v>
      </c>
      <c r="C525" s="112" t="s">
        <v>8</v>
      </c>
      <c r="D525" s="174">
        <v>284235.59999999998</v>
      </c>
      <c r="E525" s="154">
        <f>+D525/D637</f>
        <v>4.9223404028334158E-3</v>
      </c>
    </row>
    <row r="526" spans="2:5" ht="27" customHeight="1">
      <c r="B526" s="108" t="s">
        <v>9</v>
      </c>
      <c r="C526" s="108" t="s">
        <v>10</v>
      </c>
      <c r="D526" s="175">
        <f>+D527</f>
        <v>23686.3</v>
      </c>
      <c r="E526" s="131">
        <f>+E527</f>
        <v>4.1019503356945128E-4</v>
      </c>
    </row>
    <row r="527" spans="2:5" ht="27" customHeight="1">
      <c r="B527" s="112" t="s">
        <v>11</v>
      </c>
      <c r="C527" s="112" t="s">
        <v>12</v>
      </c>
      <c r="D527" s="113">
        <f>+D528</f>
        <v>23686.3</v>
      </c>
      <c r="E527" s="154">
        <f>+E528</f>
        <v>4.1019503356945128E-4</v>
      </c>
    </row>
    <row r="528" spans="2:5" ht="27" customHeight="1" thickBot="1">
      <c r="B528" s="112" t="s">
        <v>15</v>
      </c>
      <c r="C528" s="112" t="s">
        <v>16</v>
      </c>
      <c r="D528" s="113">
        <v>23686.3</v>
      </c>
      <c r="E528" s="154">
        <f>+D528/D637</f>
        <v>4.1019503356945128E-4</v>
      </c>
    </row>
    <row r="529" spans="2:5" ht="27" customHeight="1" thickTop="1">
      <c r="B529" s="117"/>
      <c r="C529" s="118" t="s">
        <v>414</v>
      </c>
      <c r="D529" s="119">
        <f>+D522</f>
        <v>307921.89999999997</v>
      </c>
      <c r="E529" s="155">
        <f>+E522</f>
        <v>5.3325354364028672E-3</v>
      </c>
    </row>
    <row r="531" spans="2:5" ht="30.75" customHeight="1">
      <c r="B531" s="98">
        <v>311125</v>
      </c>
      <c r="C531" s="99" t="s">
        <v>415</v>
      </c>
      <c r="D531" s="100"/>
    </row>
    <row r="532" spans="2:5" ht="23.25" customHeight="1">
      <c r="B532" s="104" t="s">
        <v>1</v>
      </c>
      <c r="C532" s="104" t="s">
        <v>2</v>
      </c>
      <c r="D532" s="105">
        <f>+D533+D536</f>
        <v>79337.179999999993</v>
      </c>
      <c r="E532" s="153">
        <f>+E533+E536</f>
        <v>1.3739468474774699E-3</v>
      </c>
    </row>
    <row r="533" spans="2:5" ht="23.25" customHeight="1">
      <c r="B533" s="108" t="s">
        <v>3</v>
      </c>
      <c r="C533" s="108" t="s">
        <v>4</v>
      </c>
      <c r="D533" s="109">
        <f>+D534</f>
        <v>73234.319999999992</v>
      </c>
      <c r="E533" s="131">
        <f>+E534</f>
        <v>1.2682586284407415E-3</v>
      </c>
    </row>
    <row r="534" spans="2:5" ht="23.25" customHeight="1">
      <c r="B534" s="112" t="s">
        <v>5</v>
      </c>
      <c r="C534" s="112" t="s">
        <v>6</v>
      </c>
      <c r="D534" s="113">
        <f>+D535</f>
        <v>73234.319999999992</v>
      </c>
      <c r="E534" s="154">
        <f>+E535</f>
        <v>1.2682586284407415E-3</v>
      </c>
    </row>
    <row r="535" spans="2:5" ht="23.25" customHeight="1">
      <c r="B535" s="112" t="s">
        <v>7</v>
      </c>
      <c r="C535" s="112" t="s">
        <v>8</v>
      </c>
      <c r="D535" s="113">
        <v>73234.319999999992</v>
      </c>
      <c r="E535" s="154">
        <f>+D535/D637</f>
        <v>1.2682586284407415E-3</v>
      </c>
    </row>
    <row r="536" spans="2:5" ht="23.25" customHeight="1">
      <c r="B536" s="108" t="s">
        <v>9</v>
      </c>
      <c r="C536" s="108" t="s">
        <v>10</v>
      </c>
      <c r="D536" s="109">
        <f>+D537</f>
        <v>6102.86</v>
      </c>
      <c r="E536" s="131">
        <f>+E537</f>
        <v>1.0568821903672847E-4</v>
      </c>
    </row>
    <row r="537" spans="2:5" ht="23.25" customHeight="1">
      <c r="B537" s="112" t="s">
        <v>11</v>
      </c>
      <c r="C537" s="112" t="s">
        <v>12</v>
      </c>
      <c r="D537" s="113">
        <f>+D538</f>
        <v>6102.86</v>
      </c>
      <c r="E537" s="154">
        <f>+E538</f>
        <v>1.0568821903672847E-4</v>
      </c>
    </row>
    <row r="538" spans="2:5" ht="23.25" customHeight="1" thickBot="1">
      <c r="B538" s="112" t="s">
        <v>15</v>
      </c>
      <c r="C538" s="112" t="s">
        <v>16</v>
      </c>
      <c r="D538" s="113">
        <v>6102.86</v>
      </c>
      <c r="E538" s="154">
        <f>+D538/D637</f>
        <v>1.0568821903672847E-4</v>
      </c>
    </row>
    <row r="539" spans="2:5" ht="24" customHeight="1" thickTop="1">
      <c r="B539" s="117"/>
      <c r="C539" s="118" t="s">
        <v>415</v>
      </c>
      <c r="D539" s="119">
        <f>+D532</f>
        <v>79337.179999999993</v>
      </c>
      <c r="E539" s="155">
        <f>+E532</f>
        <v>1.3739468474774699E-3</v>
      </c>
    </row>
    <row r="541" spans="2:5" ht="23.25" customHeight="1">
      <c r="B541" s="98">
        <v>311126</v>
      </c>
      <c r="C541" s="99" t="s">
        <v>416</v>
      </c>
      <c r="D541" s="100"/>
    </row>
    <row r="542" spans="2:5" ht="27" customHeight="1">
      <c r="B542" s="104" t="s">
        <v>1</v>
      </c>
      <c r="C542" s="104" t="s">
        <v>2</v>
      </c>
      <c r="D542" s="105">
        <f>+D543+D546</f>
        <v>79337.179999999993</v>
      </c>
      <c r="E542" s="153">
        <f>+E543+E546</f>
        <v>1.3739468474774699E-3</v>
      </c>
    </row>
    <row r="543" spans="2:5" ht="27" customHeight="1">
      <c r="B543" s="108" t="s">
        <v>3</v>
      </c>
      <c r="C543" s="108" t="s">
        <v>4</v>
      </c>
      <c r="D543" s="109">
        <f>+D544</f>
        <v>73234.319999999992</v>
      </c>
      <c r="E543" s="131">
        <f>+E544</f>
        <v>1.2682586284407415E-3</v>
      </c>
    </row>
    <row r="544" spans="2:5" ht="27" customHeight="1">
      <c r="B544" s="112" t="s">
        <v>5</v>
      </c>
      <c r="C544" s="112" t="s">
        <v>6</v>
      </c>
      <c r="D544" s="113">
        <f>+D545</f>
        <v>73234.319999999992</v>
      </c>
      <c r="E544" s="154">
        <f>+E545</f>
        <v>1.2682586284407415E-3</v>
      </c>
    </row>
    <row r="545" spans="2:6" ht="27" customHeight="1">
      <c r="B545" s="112" t="s">
        <v>7</v>
      </c>
      <c r="C545" s="112" t="s">
        <v>8</v>
      </c>
      <c r="D545" s="113">
        <v>73234.319999999992</v>
      </c>
      <c r="E545" s="154">
        <f>+D545/D637</f>
        <v>1.2682586284407415E-3</v>
      </c>
    </row>
    <row r="546" spans="2:6" ht="27" customHeight="1">
      <c r="B546" s="108" t="s">
        <v>9</v>
      </c>
      <c r="C546" s="108" t="s">
        <v>10</v>
      </c>
      <c r="D546" s="109">
        <f>+D547</f>
        <v>6102.86</v>
      </c>
      <c r="E546" s="131">
        <f>+E547</f>
        <v>1.0568821903672847E-4</v>
      </c>
    </row>
    <row r="547" spans="2:6" ht="27" customHeight="1">
      <c r="B547" s="112" t="s">
        <v>11</v>
      </c>
      <c r="C547" s="112" t="s">
        <v>12</v>
      </c>
      <c r="D547" s="113">
        <f>+D548</f>
        <v>6102.86</v>
      </c>
      <c r="E547" s="154">
        <f>+E548</f>
        <v>1.0568821903672847E-4</v>
      </c>
    </row>
    <row r="548" spans="2:6" ht="27" customHeight="1" thickBot="1">
      <c r="B548" s="112" t="s">
        <v>15</v>
      </c>
      <c r="C548" s="112" t="s">
        <v>16</v>
      </c>
      <c r="D548" s="113">
        <v>6102.86</v>
      </c>
      <c r="E548" s="154">
        <f>+D548/D637</f>
        <v>1.0568821903672847E-4</v>
      </c>
    </row>
    <row r="549" spans="2:6" ht="27" customHeight="1" thickTop="1">
      <c r="B549" s="117"/>
      <c r="C549" s="118" t="s">
        <v>416</v>
      </c>
      <c r="D549" s="119">
        <f>+D542</f>
        <v>79337.179999999993</v>
      </c>
      <c r="E549" s="155">
        <f>+E542</f>
        <v>1.3739468474774699E-3</v>
      </c>
    </row>
    <row r="551" spans="2:6" ht="33" customHeight="1">
      <c r="B551" s="98">
        <v>311127</v>
      </c>
      <c r="C551" s="99" t="s">
        <v>489</v>
      </c>
      <c r="D551" s="109"/>
    </row>
    <row r="552" spans="2:6" ht="31.5" customHeight="1">
      <c r="B552" s="104" t="s">
        <v>1</v>
      </c>
      <c r="C552" s="104" t="s">
        <v>2</v>
      </c>
      <c r="D552" s="105">
        <f>+D553+D556+D559+D562</f>
        <v>3891399.2399999984</v>
      </c>
      <c r="E552" s="143">
        <f>+E553+E556+E559+E562</f>
        <v>6.7390543980441725E-2</v>
      </c>
      <c r="F552" s="90">
        <f>+D555+D558+D599+D609</f>
        <v>7539892.5599999977</v>
      </c>
    </row>
    <row r="553" spans="2:6" ht="31.5" customHeight="1">
      <c r="B553" s="108" t="s">
        <v>3</v>
      </c>
      <c r="C553" s="108" t="s">
        <v>4</v>
      </c>
      <c r="D553" s="109">
        <f>+D554</f>
        <v>3152354.8799999985</v>
      </c>
      <c r="E553" s="144">
        <f>+E554</f>
        <v>5.4591908226460997E-2</v>
      </c>
    </row>
    <row r="554" spans="2:6" ht="31.5" customHeight="1">
      <c r="B554" s="112" t="s">
        <v>5</v>
      </c>
      <c r="C554" s="112" t="s">
        <v>6</v>
      </c>
      <c r="D554" s="113">
        <f>+D555</f>
        <v>3152354.8799999985</v>
      </c>
      <c r="E554" s="145">
        <f>+E555</f>
        <v>5.4591908226460997E-2</v>
      </c>
    </row>
    <row r="555" spans="2:6" ht="31.5" customHeight="1">
      <c r="B555" s="112" t="s">
        <v>7</v>
      </c>
      <c r="C555" s="112" t="s">
        <v>8</v>
      </c>
      <c r="D555" s="113">
        <v>3152354.8799999985</v>
      </c>
      <c r="E555" s="145">
        <f>+D555/D637</f>
        <v>5.4591908226460997E-2</v>
      </c>
    </row>
    <row r="556" spans="2:6" ht="31.5" customHeight="1">
      <c r="B556" s="108" t="s">
        <v>9</v>
      </c>
      <c r="C556" s="108" t="s">
        <v>10</v>
      </c>
      <c r="D556" s="109">
        <f>+D557</f>
        <v>394044.35999999981</v>
      </c>
      <c r="E556" s="144">
        <f>+E557</f>
        <v>6.8239885283076247E-3</v>
      </c>
    </row>
    <row r="557" spans="2:6" ht="31.5" customHeight="1">
      <c r="B557" s="112" t="s">
        <v>11</v>
      </c>
      <c r="C557" s="112" t="s">
        <v>12</v>
      </c>
      <c r="D557" s="113">
        <f>+D558</f>
        <v>394044.35999999981</v>
      </c>
      <c r="E557" s="145">
        <f>+E558</f>
        <v>6.8239885283076247E-3</v>
      </c>
    </row>
    <row r="558" spans="2:6" ht="31.5" customHeight="1">
      <c r="B558" s="112" t="s">
        <v>15</v>
      </c>
      <c r="C558" s="112" t="s">
        <v>16</v>
      </c>
      <c r="D558" s="113">
        <v>394044.35999999981</v>
      </c>
      <c r="E558" s="145">
        <f>+D558/D637</f>
        <v>6.8239885283076247E-3</v>
      </c>
    </row>
    <row r="559" spans="2:6" ht="31.5" customHeight="1">
      <c r="B559" s="136" t="s">
        <v>27</v>
      </c>
      <c r="C559" s="136" t="s">
        <v>28</v>
      </c>
      <c r="D559" s="109">
        <f>+D560</f>
        <v>345000</v>
      </c>
      <c r="E559" s="144">
        <f>+E560</f>
        <v>5.9746472256730979E-3</v>
      </c>
    </row>
    <row r="560" spans="2:6" ht="31.5" customHeight="1">
      <c r="B560" s="130" t="s">
        <v>29</v>
      </c>
      <c r="C560" s="112" t="s">
        <v>30</v>
      </c>
      <c r="D560" s="113">
        <f>+D561</f>
        <v>345000</v>
      </c>
      <c r="E560" s="145">
        <f>+E561</f>
        <v>5.9746472256730979E-3</v>
      </c>
    </row>
    <row r="561" spans="2:6" s="147" customFormat="1" ht="31.5" customHeight="1">
      <c r="B561" s="176">
        <v>15202</v>
      </c>
      <c r="C561" s="177" t="s">
        <v>32</v>
      </c>
      <c r="D561" s="113">
        <v>345000</v>
      </c>
      <c r="E561" s="178">
        <f>+D561/D637</f>
        <v>5.9746472256730979E-3</v>
      </c>
      <c r="F561" s="146"/>
    </row>
    <row r="562" spans="2:6" s="147" customFormat="1" ht="31.5" customHeight="1">
      <c r="B562" s="179">
        <v>16000</v>
      </c>
      <c r="C562" s="142" t="s">
        <v>356</v>
      </c>
      <c r="D562" s="109">
        <f>+D563</f>
        <v>0</v>
      </c>
      <c r="E562" s="144">
        <f>+E563</f>
        <v>0</v>
      </c>
      <c r="F562" s="146"/>
    </row>
    <row r="563" spans="2:6" s="147" customFormat="1" ht="31.5" customHeight="1">
      <c r="B563" s="176">
        <v>16100</v>
      </c>
      <c r="C563" s="177" t="s">
        <v>357</v>
      </c>
      <c r="D563" s="113">
        <f>+D564</f>
        <v>0</v>
      </c>
      <c r="E563" s="145">
        <f>+E564</f>
        <v>0</v>
      </c>
      <c r="F563" s="146"/>
    </row>
    <row r="564" spans="2:6" s="147" customFormat="1" ht="31.5" customHeight="1">
      <c r="B564" s="176">
        <v>16101</v>
      </c>
      <c r="C564" s="177" t="s">
        <v>358</v>
      </c>
      <c r="D564" s="113">
        <v>0</v>
      </c>
      <c r="E564" s="178">
        <f>+D564/D637</f>
        <v>0</v>
      </c>
      <c r="F564" s="146"/>
    </row>
    <row r="565" spans="2:6" ht="31.5" customHeight="1">
      <c r="B565" s="104" t="s">
        <v>33</v>
      </c>
      <c r="C565" s="104" t="s">
        <v>34</v>
      </c>
      <c r="D565" s="105">
        <f>+D566+D571+D574+D577</f>
        <v>1805010.92</v>
      </c>
      <c r="E565" s="143">
        <f>+E566+E571+E574+E577</f>
        <v>3.1258850682572892E-2</v>
      </c>
    </row>
    <row r="566" spans="2:6" ht="31.5" customHeight="1">
      <c r="B566" s="108" t="s">
        <v>35</v>
      </c>
      <c r="C566" s="108" t="s">
        <v>36</v>
      </c>
      <c r="D566" s="109">
        <f>+D567+D569</f>
        <v>336500</v>
      </c>
      <c r="E566" s="144">
        <f>+E567+E569</f>
        <v>5.8274457722869502E-3</v>
      </c>
    </row>
    <row r="567" spans="2:6" ht="31.5" customHeight="1">
      <c r="B567" s="112" t="s">
        <v>37</v>
      </c>
      <c r="C567" s="112" t="s">
        <v>38</v>
      </c>
      <c r="D567" s="113">
        <f>+D568</f>
        <v>268000</v>
      </c>
      <c r="E567" s="145">
        <f>+E568</f>
        <v>4.6411752361750448E-3</v>
      </c>
    </row>
    <row r="568" spans="2:6" ht="31.5" customHeight="1">
      <c r="B568" s="112" t="s">
        <v>41</v>
      </c>
      <c r="C568" s="112" t="s">
        <v>42</v>
      </c>
      <c r="D568" s="113">
        <v>268000</v>
      </c>
      <c r="E568" s="145">
        <f>+D568/D637</f>
        <v>4.6411752361750448E-3</v>
      </c>
    </row>
    <row r="569" spans="2:6" ht="31.5" customHeight="1">
      <c r="B569" s="112" t="s">
        <v>61</v>
      </c>
      <c r="C569" s="112" t="s">
        <v>62</v>
      </c>
      <c r="D569" s="113">
        <f>+D570</f>
        <v>68500</v>
      </c>
      <c r="E569" s="145">
        <f>+E570</f>
        <v>1.186270536111905E-3</v>
      </c>
    </row>
    <row r="570" spans="2:6" ht="31.5" customHeight="1">
      <c r="B570" s="112" t="s">
        <v>63</v>
      </c>
      <c r="C570" s="112" t="s">
        <v>64</v>
      </c>
      <c r="D570" s="113">
        <v>68500</v>
      </c>
      <c r="E570" s="145">
        <f>+D570/D637</f>
        <v>1.186270536111905E-3</v>
      </c>
    </row>
    <row r="571" spans="2:6" ht="31.5" customHeight="1">
      <c r="B571" s="108" t="s">
        <v>119</v>
      </c>
      <c r="C571" s="108" t="s">
        <v>120</v>
      </c>
      <c r="D571" s="109">
        <f>+D572</f>
        <v>1319510.92</v>
      </c>
      <c r="E571" s="144">
        <f>+E572</f>
        <v>2.2851050021516977E-2</v>
      </c>
    </row>
    <row r="572" spans="2:6" ht="31.5" customHeight="1">
      <c r="B572" s="112" t="s">
        <v>121</v>
      </c>
      <c r="C572" s="112" t="s">
        <v>120</v>
      </c>
      <c r="D572" s="113">
        <f>+D573</f>
        <v>1319510.92</v>
      </c>
      <c r="E572" s="145">
        <f>+E573</f>
        <v>2.2851050021516977E-2</v>
      </c>
    </row>
    <row r="573" spans="2:6" ht="31.5" customHeight="1">
      <c r="B573" s="112" t="s">
        <v>123</v>
      </c>
      <c r="C573" s="112" t="s">
        <v>120</v>
      </c>
      <c r="D573" s="113">
        <f>1664510.92-345000</f>
        <v>1319510.92</v>
      </c>
      <c r="E573" s="145">
        <f>+D573/D637</f>
        <v>2.2851050021516977E-2</v>
      </c>
    </row>
    <row r="574" spans="2:6" ht="31.5" customHeight="1">
      <c r="B574" s="108" t="s">
        <v>124</v>
      </c>
      <c r="C574" s="108" t="s">
        <v>125</v>
      </c>
      <c r="D574" s="109">
        <f>+D575</f>
        <v>0</v>
      </c>
      <c r="E574" s="144">
        <f>+E575</f>
        <v>0</v>
      </c>
    </row>
    <row r="575" spans="2:6" ht="31.5" customHeight="1">
      <c r="B575" s="112" t="s">
        <v>126</v>
      </c>
      <c r="C575" s="112" t="s">
        <v>127</v>
      </c>
      <c r="D575" s="113">
        <f>+D576</f>
        <v>0</v>
      </c>
      <c r="E575" s="145">
        <f>+E576</f>
        <v>0</v>
      </c>
    </row>
    <row r="576" spans="2:6" s="147" customFormat="1" ht="31.5" customHeight="1">
      <c r="B576" s="177" t="s">
        <v>128</v>
      </c>
      <c r="C576" s="177" t="s">
        <v>129</v>
      </c>
      <c r="D576" s="113">
        <v>0</v>
      </c>
      <c r="E576" s="178">
        <f>+D576/D637</f>
        <v>0</v>
      </c>
      <c r="F576" s="146"/>
    </row>
    <row r="577" spans="2:6" ht="31.5" customHeight="1">
      <c r="B577" s="108" t="s">
        <v>137</v>
      </c>
      <c r="C577" s="108" t="s">
        <v>138</v>
      </c>
      <c r="D577" s="109">
        <f>+D578+D580</f>
        <v>149000</v>
      </c>
      <c r="E577" s="144">
        <f>+E578+E580</f>
        <v>2.5803548887689612E-3</v>
      </c>
    </row>
    <row r="578" spans="2:6" ht="31.5" customHeight="1">
      <c r="B578" s="112" t="s">
        <v>139</v>
      </c>
      <c r="C578" s="112" t="s">
        <v>140</v>
      </c>
      <c r="D578" s="113">
        <f>+D579</f>
        <v>0</v>
      </c>
      <c r="E578" s="145">
        <f>+E579</f>
        <v>0</v>
      </c>
    </row>
    <row r="579" spans="2:6" ht="31.5" customHeight="1">
      <c r="B579" s="112" t="s">
        <v>141</v>
      </c>
      <c r="C579" s="112" t="s">
        <v>142</v>
      </c>
      <c r="D579" s="113">
        <v>0</v>
      </c>
      <c r="E579" s="145">
        <f>+D579/D637</f>
        <v>0</v>
      </c>
    </row>
    <row r="580" spans="2:6" ht="31.5" customHeight="1">
      <c r="B580" s="112" t="s">
        <v>149</v>
      </c>
      <c r="C580" s="112" t="s">
        <v>150</v>
      </c>
      <c r="D580" s="113">
        <f>+D581</f>
        <v>149000</v>
      </c>
      <c r="E580" s="145">
        <f>+E581</f>
        <v>2.5803548887689612E-3</v>
      </c>
    </row>
    <row r="581" spans="2:6" s="147" customFormat="1" ht="31.5" customHeight="1">
      <c r="B581" s="177" t="s">
        <v>151</v>
      </c>
      <c r="C581" s="177" t="s">
        <v>152</v>
      </c>
      <c r="D581" s="113">
        <v>149000</v>
      </c>
      <c r="E581" s="178">
        <f>+D581/D637</f>
        <v>2.5803548887689612E-3</v>
      </c>
      <c r="F581" s="146"/>
    </row>
    <row r="582" spans="2:6" ht="31.5" customHeight="1">
      <c r="B582" s="104" t="s">
        <v>161</v>
      </c>
      <c r="C582" s="104" t="s">
        <v>162</v>
      </c>
      <c r="D582" s="105">
        <f>+D583+D586+D589+D592</f>
        <v>1039977.5199999999</v>
      </c>
      <c r="E582" s="143">
        <f>+E583+E586+E589+E592</f>
        <v>1.8010141462696777E-2</v>
      </c>
    </row>
    <row r="583" spans="2:6" ht="31.5" customHeight="1">
      <c r="B583" s="108" t="s">
        <v>163</v>
      </c>
      <c r="C583" s="108" t="s">
        <v>164</v>
      </c>
      <c r="D583" s="109">
        <f>+D584</f>
        <v>823605.67999999993</v>
      </c>
      <c r="E583" s="144">
        <f>+E584</f>
        <v>1.4263053307422044E-2</v>
      </c>
    </row>
    <row r="584" spans="2:6" ht="31.5" customHeight="1">
      <c r="B584" s="112" t="s">
        <v>165</v>
      </c>
      <c r="C584" s="112" t="s">
        <v>166</v>
      </c>
      <c r="D584" s="113">
        <f>+D585</f>
        <v>823605.67999999993</v>
      </c>
      <c r="E584" s="145">
        <f>+E585</f>
        <v>1.4263053307422044E-2</v>
      </c>
    </row>
    <row r="585" spans="2:6" ht="31.5" customHeight="1">
      <c r="B585" s="112" t="s">
        <v>167</v>
      </c>
      <c r="C585" s="112" t="s">
        <v>166</v>
      </c>
      <c r="D585" s="113">
        <v>823605.67999999993</v>
      </c>
      <c r="E585" s="145">
        <f>+D585/D637</f>
        <v>1.4263053307422044E-2</v>
      </c>
    </row>
    <row r="586" spans="2:6" ht="31.5" customHeight="1">
      <c r="B586" s="108" t="s">
        <v>219</v>
      </c>
      <c r="C586" s="108" t="s">
        <v>220</v>
      </c>
      <c r="D586" s="109">
        <f>+D587</f>
        <v>1200</v>
      </c>
      <c r="E586" s="144">
        <f>+E587</f>
        <v>2.0781381654515123E-5</v>
      </c>
    </row>
    <row r="587" spans="2:6" ht="31.5" customHeight="1">
      <c r="B587" s="112" t="s">
        <v>221</v>
      </c>
      <c r="C587" s="112" t="s">
        <v>222</v>
      </c>
      <c r="D587" s="113">
        <f>+D588</f>
        <v>1200</v>
      </c>
      <c r="E587" s="145">
        <f>+E588</f>
        <v>2.0781381654515123E-5</v>
      </c>
    </row>
    <row r="588" spans="2:6" ht="31.5" customHeight="1">
      <c r="B588" s="112" t="s">
        <v>223</v>
      </c>
      <c r="C588" s="112" t="s">
        <v>224</v>
      </c>
      <c r="D588" s="113">
        <v>1200</v>
      </c>
      <c r="E588" s="145">
        <f>+D588/D637</f>
        <v>2.0781381654515123E-5</v>
      </c>
    </row>
    <row r="589" spans="2:6" ht="31.5" customHeight="1">
      <c r="B589" s="108" t="s">
        <v>238</v>
      </c>
      <c r="C589" s="108" t="s">
        <v>239</v>
      </c>
      <c r="D589" s="109">
        <f>+D590</f>
        <v>163171.84</v>
      </c>
      <c r="E589" s="144">
        <f>+E590</f>
        <v>2.8257802352578973E-3</v>
      </c>
    </row>
    <row r="590" spans="2:6" ht="31.5" customHeight="1">
      <c r="B590" s="112" t="s">
        <v>247</v>
      </c>
      <c r="C590" s="112" t="s">
        <v>248</v>
      </c>
      <c r="D590" s="113">
        <f>+D591</f>
        <v>163171.84</v>
      </c>
      <c r="E590" s="145">
        <f>+E591</f>
        <v>2.8257802352578973E-3</v>
      </c>
    </row>
    <row r="591" spans="2:6" ht="31.5" customHeight="1">
      <c r="B591" s="112" t="s">
        <v>249</v>
      </c>
      <c r="C591" s="112" t="s">
        <v>248</v>
      </c>
      <c r="D591" s="113">
        <v>163171.84</v>
      </c>
      <c r="E591" s="145">
        <f>+D591/D637</f>
        <v>2.8257802352578973E-3</v>
      </c>
    </row>
    <row r="592" spans="2:6" ht="31.5" customHeight="1">
      <c r="B592" s="108" t="s">
        <v>280</v>
      </c>
      <c r="C592" s="108" t="s">
        <v>281</v>
      </c>
      <c r="D592" s="109">
        <f>+D593</f>
        <v>52000</v>
      </c>
      <c r="E592" s="144">
        <f>+E593</f>
        <v>9.0052653836232208E-4</v>
      </c>
    </row>
    <row r="593" spans="2:5" ht="31.5" customHeight="1">
      <c r="B593" s="112" t="s">
        <v>282</v>
      </c>
      <c r="C593" s="112" t="s">
        <v>283</v>
      </c>
      <c r="D593" s="113">
        <f>+D594+D595</f>
        <v>52000</v>
      </c>
      <c r="E593" s="145">
        <f>+E594+E595</f>
        <v>9.0052653836232208E-4</v>
      </c>
    </row>
    <row r="594" spans="2:5" ht="31.5" customHeight="1">
      <c r="B594" s="112" t="s">
        <v>284</v>
      </c>
      <c r="C594" s="112" t="s">
        <v>285</v>
      </c>
      <c r="D594" s="113">
        <v>0</v>
      </c>
      <c r="E594" s="145">
        <f>+D594/D637</f>
        <v>0</v>
      </c>
    </row>
    <row r="595" spans="2:5" ht="31.5" customHeight="1" thickBot="1">
      <c r="B595" s="129">
        <v>39202</v>
      </c>
      <c r="C595" s="180" t="s">
        <v>287</v>
      </c>
      <c r="D595" s="113">
        <v>52000</v>
      </c>
      <c r="E595" s="145">
        <f>+D595/D637</f>
        <v>9.0052653836232208E-4</v>
      </c>
    </row>
    <row r="596" spans="2:5" ht="31.5" customHeight="1" thickTop="1">
      <c r="B596" s="137"/>
      <c r="C596" s="138" t="s">
        <v>489</v>
      </c>
      <c r="D596" s="139">
        <f>+D552+D565+D582</f>
        <v>6736387.6799999978</v>
      </c>
      <c r="E596" s="143">
        <f>+E552+E565+E582</f>
        <v>0.11665953612571139</v>
      </c>
    </row>
    <row r="598" spans="2:5" ht="28.5" customHeight="1">
      <c r="B598" s="98">
        <v>311128</v>
      </c>
      <c r="C598" s="99" t="s">
        <v>490</v>
      </c>
      <c r="D598" s="100"/>
    </row>
    <row r="599" spans="2:5" ht="28.5" customHeight="1">
      <c r="B599" s="104" t="s">
        <v>1</v>
      </c>
      <c r="C599" s="104" t="s">
        <v>2</v>
      </c>
      <c r="D599" s="105">
        <f>+D600+D603</f>
        <v>932685.29999999981</v>
      </c>
      <c r="E599" s="153">
        <f>+E600+E603</f>
        <v>1.6152074319046611E-2</v>
      </c>
    </row>
    <row r="600" spans="2:5" ht="28.5" customHeight="1">
      <c r="B600" s="108" t="s">
        <v>3</v>
      </c>
      <c r="C600" s="108" t="s">
        <v>4</v>
      </c>
      <c r="D600" s="109">
        <f>+D601</f>
        <v>829053.59999999986</v>
      </c>
      <c r="E600" s="131">
        <f>+E601</f>
        <v>1.4357399394708098E-2</v>
      </c>
    </row>
    <row r="601" spans="2:5" ht="28.5" customHeight="1">
      <c r="B601" s="112" t="s">
        <v>5</v>
      </c>
      <c r="C601" s="112" t="s">
        <v>6</v>
      </c>
      <c r="D601" s="113">
        <f>+D602</f>
        <v>829053.59999999986</v>
      </c>
      <c r="E601" s="154">
        <f>+E602</f>
        <v>1.4357399394708098E-2</v>
      </c>
    </row>
    <row r="602" spans="2:5" ht="28.5" customHeight="1">
      <c r="B602" s="112" t="s">
        <v>7</v>
      </c>
      <c r="C602" s="112" t="s">
        <v>8</v>
      </c>
      <c r="D602" s="113">
        <v>829053.59999999986</v>
      </c>
      <c r="E602" s="154">
        <f>+D602/D637</f>
        <v>1.4357399394708098E-2</v>
      </c>
    </row>
    <row r="603" spans="2:5" ht="28.5" customHeight="1">
      <c r="B603" s="108" t="s">
        <v>9</v>
      </c>
      <c r="C603" s="108" t="s">
        <v>10</v>
      </c>
      <c r="D603" s="109">
        <f>+D604</f>
        <v>103631.69999999998</v>
      </c>
      <c r="E603" s="131">
        <f>+E604</f>
        <v>1.7946749243385122E-3</v>
      </c>
    </row>
    <row r="604" spans="2:5" ht="28.5" customHeight="1">
      <c r="B604" s="112" t="s">
        <v>11</v>
      </c>
      <c r="C604" s="112" t="s">
        <v>12</v>
      </c>
      <c r="D604" s="113">
        <f>+D605</f>
        <v>103631.69999999998</v>
      </c>
      <c r="E604" s="154">
        <f>+E605</f>
        <v>1.7946749243385122E-3</v>
      </c>
    </row>
    <row r="605" spans="2:5" ht="28.5" customHeight="1" thickBot="1">
      <c r="B605" s="112" t="s">
        <v>15</v>
      </c>
      <c r="C605" s="112" t="s">
        <v>16</v>
      </c>
      <c r="D605" s="113">
        <v>103631.69999999998</v>
      </c>
      <c r="E605" s="154">
        <f>+D605/D637</f>
        <v>1.7946749243385122E-3</v>
      </c>
    </row>
    <row r="606" spans="2:5" ht="28.5" customHeight="1" thickTop="1">
      <c r="B606" s="117"/>
      <c r="C606" s="118" t="s">
        <v>490</v>
      </c>
      <c r="D606" s="119">
        <f>+D599</f>
        <v>932685.29999999981</v>
      </c>
      <c r="E606" s="155">
        <f>+E599</f>
        <v>1.6152074319046611E-2</v>
      </c>
    </row>
    <row r="608" spans="2:5" ht="26.25" customHeight="1">
      <c r="B608" s="98">
        <v>311129</v>
      </c>
      <c r="C608" s="99" t="s">
        <v>491</v>
      </c>
      <c r="D608" s="100"/>
    </row>
    <row r="609" spans="2:8" ht="26.25" customHeight="1">
      <c r="B609" s="104" t="s">
        <v>1</v>
      </c>
      <c r="C609" s="104" t="s">
        <v>2</v>
      </c>
      <c r="D609" s="105">
        <f>+D610+D613</f>
        <v>3060808.0199999996</v>
      </c>
      <c r="E609" s="143">
        <f>+E610+E613</f>
        <v>5.3006516362350632E-2</v>
      </c>
    </row>
    <row r="610" spans="2:8" ht="26.25" customHeight="1">
      <c r="B610" s="108" t="s">
        <v>3</v>
      </c>
      <c r="C610" s="108" t="s">
        <v>4</v>
      </c>
      <c r="D610" s="109">
        <f>+D611</f>
        <v>2720718.2399999998</v>
      </c>
      <c r="E610" s="144">
        <f>+E611</f>
        <v>4.711690343320056E-2</v>
      </c>
    </row>
    <row r="611" spans="2:8" ht="26.25" customHeight="1">
      <c r="B611" s="112" t="s">
        <v>5</v>
      </c>
      <c r="C611" s="112" t="s">
        <v>6</v>
      </c>
      <c r="D611" s="113">
        <f>+D612</f>
        <v>2720718.2399999998</v>
      </c>
      <c r="E611" s="145">
        <f>+E612</f>
        <v>4.711690343320056E-2</v>
      </c>
    </row>
    <row r="612" spans="2:8" ht="26.25" customHeight="1">
      <c r="B612" s="112" t="s">
        <v>7</v>
      </c>
      <c r="C612" s="112" t="s">
        <v>8</v>
      </c>
      <c r="D612" s="113">
        <v>2720718.2399999998</v>
      </c>
      <c r="E612" s="145">
        <f>+D612/D637</f>
        <v>4.711690343320056E-2</v>
      </c>
    </row>
    <row r="613" spans="2:8" ht="26.25" customHeight="1">
      <c r="B613" s="108" t="s">
        <v>9</v>
      </c>
      <c r="C613" s="108" t="s">
        <v>10</v>
      </c>
      <c r="D613" s="109">
        <f>+D614</f>
        <v>340089.77999999997</v>
      </c>
      <c r="E613" s="144">
        <f>+E614</f>
        <v>5.8896129291500701E-3</v>
      </c>
    </row>
    <row r="614" spans="2:8" ht="26.25" customHeight="1">
      <c r="B614" s="112" t="s">
        <v>11</v>
      </c>
      <c r="C614" s="112" t="s">
        <v>12</v>
      </c>
      <c r="D614" s="113">
        <f>+D615</f>
        <v>340089.77999999997</v>
      </c>
      <c r="E614" s="145">
        <f>+E615</f>
        <v>5.8896129291500701E-3</v>
      </c>
    </row>
    <row r="615" spans="2:8" ht="26.25" customHeight="1" thickBot="1">
      <c r="B615" s="112" t="s">
        <v>15</v>
      </c>
      <c r="C615" s="112" t="s">
        <v>16</v>
      </c>
      <c r="D615" s="113">
        <v>340089.77999999997</v>
      </c>
      <c r="E615" s="145">
        <f>+D615/D637</f>
        <v>5.8896129291500701E-3</v>
      </c>
    </row>
    <row r="616" spans="2:8" ht="26.25" customHeight="1" thickTop="1">
      <c r="B616" s="117"/>
      <c r="C616" s="118" t="s">
        <v>491</v>
      </c>
      <c r="D616" s="119">
        <f>+D609</f>
        <v>3060808.0199999996</v>
      </c>
      <c r="E616" s="143">
        <f>+E609</f>
        <v>5.3006516362350632E-2</v>
      </c>
      <c r="F616" s="90">
        <f>+D606+D596+D616</f>
        <v>10729880.999999996</v>
      </c>
      <c r="G616" s="90">
        <v>10729881</v>
      </c>
      <c r="H616" s="181">
        <f>+G616-F616</f>
        <v>0</v>
      </c>
    </row>
    <row r="617" spans="2:8">
      <c r="E617" s="182"/>
    </row>
    <row r="618" spans="2:8" ht="26.25" customHeight="1">
      <c r="B618" s="98">
        <v>311130</v>
      </c>
      <c r="C618" s="99" t="s">
        <v>420</v>
      </c>
      <c r="D618" s="100"/>
    </row>
    <row r="619" spans="2:8" ht="26.25" customHeight="1">
      <c r="B619" s="104" t="s">
        <v>1</v>
      </c>
      <c r="C619" s="104" t="s">
        <v>2</v>
      </c>
      <c r="D619" s="105">
        <f>+D620+D623</f>
        <v>112752.64000000001</v>
      </c>
      <c r="E619" s="143">
        <f>+E620+E623</f>
        <v>1.9526297036617903E-3</v>
      </c>
    </row>
    <row r="620" spans="2:8" ht="26.25" customHeight="1">
      <c r="B620" s="108" t="s">
        <v>3</v>
      </c>
      <c r="C620" s="108" t="s">
        <v>4</v>
      </c>
      <c r="D620" s="109">
        <f>+D621</f>
        <v>104079.36000000002</v>
      </c>
      <c r="E620" s="144">
        <f>+E621</f>
        <v>1.8024274187647296E-3</v>
      </c>
    </row>
    <row r="621" spans="2:8" ht="26.25" customHeight="1">
      <c r="B621" s="112" t="s">
        <v>5</v>
      </c>
      <c r="C621" s="112" t="s">
        <v>6</v>
      </c>
      <c r="D621" s="113">
        <f>+D622</f>
        <v>104079.36000000002</v>
      </c>
      <c r="E621" s="145">
        <f>+E622</f>
        <v>1.8024274187647296E-3</v>
      </c>
    </row>
    <row r="622" spans="2:8" ht="26.25" customHeight="1">
      <c r="B622" s="112" t="s">
        <v>7</v>
      </c>
      <c r="C622" s="112" t="s">
        <v>8</v>
      </c>
      <c r="D622" s="113">
        <v>104079.36000000002</v>
      </c>
      <c r="E622" s="145">
        <f>+D622/D637</f>
        <v>1.8024274187647296E-3</v>
      </c>
    </row>
    <row r="623" spans="2:8" ht="26.25" customHeight="1">
      <c r="B623" s="108" t="s">
        <v>9</v>
      </c>
      <c r="C623" s="108" t="s">
        <v>10</v>
      </c>
      <c r="D623" s="109">
        <f>+D624</f>
        <v>8673.2800000000007</v>
      </c>
      <c r="E623" s="144">
        <f>+E624</f>
        <v>1.502022848970608E-4</v>
      </c>
    </row>
    <row r="624" spans="2:8" ht="26.25" customHeight="1">
      <c r="B624" s="112" t="s">
        <v>11</v>
      </c>
      <c r="C624" s="112" t="s">
        <v>12</v>
      </c>
      <c r="D624" s="113">
        <f>+D625</f>
        <v>8673.2800000000007</v>
      </c>
      <c r="E624" s="145">
        <f>+E625</f>
        <v>1.502022848970608E-4</v>
      </c>
    </row>
    <row r="625" spans="2:7" ht="26.25" customHeight="1" thickBot="1">
      <c r="B625" s="112" t="s">
        <v>15</v>
      </c>
      <c r="C625" s="112" t="s">
        <v>16</v>
      </c>
      <c r="D625" s="113">
        <v>8673.2800000000007</v>
      </c>
      <c r="E625" s="145">
        <f>+D625/D637</f>
        <v>1.502022848970608E-4</v>
      </c>
    </row>
    <row r="626" spans="2:7" ht="26.25" customHeight="1" thickTop="1">
      <c r="B626" s="117"/>
      <c r="C626" s="118" t="s">
        <v>420</v>
      </c>
      <c r="D626" s="119">
        <f>+D619</f>
        <v>112752.64000000001</v>
      </c>
      <c r="E626" s="143">
        <f>+E619</f>
        <v>1.9526297036617903E-3</v>
      </c>
    </row>
    <row r="628" spans="2:7" ht="26.25" customHeight="1">
      <c r="B628" s="98">
        <v>311131</v>
      </c>
      <c r="C628" s="99" t="s">
        <v>421</v>
      </c>
      <c r="D628" s="100"/>
    </row>
    <row r="629" spans="2:7" ht="26.25" customHeight="1">
      <c r="B629" s="104" t="s">
        <v>1</v>
      </c>
      <c r="C629" s="104" t="s">
        <v>2</v>
      </c>
      <c r="D629" s="105">
        <f>+D630+D633</f>
        <v>143933.13999999998</v>
      </c>
      <c r="E629" s="143">
        <f>+E630+E633</f>
        <v>2.4926079292272975E-3</v>
      </c>
    </row>
    <row r="630" spans="2:7" ht="26.25" customHeight="1">
      <c r="B630" s="108" t="s">
        <v>3</v>
      </c>
      <c r="C630" s="108" t="s">
        <v>4</v>
      </c>
      <c r="D630" s="109">
        <f>+D631</f>
        <v>132861.35999999999</v>
      </c>
      <c r="E630" s="144">
        <f>+E631</f>
        <v>2.3008688577482745E-3</v>
      </c>
    </row>
    <row r="631" spans="2:7" ht="26.25" customHeight="1">
      <c r="B631" s="112" t="s">
        <v>5</v>
      </c>
      <c r="C631" s="112" t="s">
        <v>6</v>
      </c>
      <c r="D631" s="113">
        <f>+D632</f>
        <v>132861.35999999999</v>
      </c>
      <c r="E631" s="145">
        <f>+E632</f>
        <v>2.3008688577482745E-3</v>
      </c>
    </row>
    <row r="632" spans="2:7" ht="26.25" customHeight="1">
      <c r="B632" s="112" t="s">
        <v>7</v>
      </c>
      <c r="C632" s="112" t="s">
        <v>8</v>
      </c>
      <c r="D632" s="113">
        <v>132861.35999999999</v>
      </c>
      <c r="E632" s="145">
        <f>+D632/D637</f>
        <v>2.3008688577482745E-3</v>
      </c>
    </row>
    <row r="633" spans="2:7" ht="26.25" customHeight="1">
      <c r="B633" s="108" t="s">
        <v>9</v>
      </c>
      <c r="C633" s="108" t="s">
        <v>10</v>
      </c>
      <c r="D633" s="109">
        <f>+D634</f>
        <v>11071.779999999999</v>
      </c>
      <c r="E633" s="144">
        <f>+E634</f>
        <v>1.9173907147902286E-4</v>
      </c>
    </row>
    <row r="634" spans="2:7" ht="26.25" customHeight="1">
      <c r="B634" s="112" t="s">
        <v>11</v>
      </c>
      <c r="C634" s="112" t="s">
        <v>12</v>
      </c>
      <c r="D634" s="113">
        <f>+D635</f>
        <v>11071.779999999999</v>
      </c>
      <c r="E634" s="145">
        <f>+E635</f>
        <v>1.9173907147902286E-4</v>
      </c>
    </row>
    <row r="635" spans="2:7" ht="26.25" customHeight="1" thickBot="1">
      <c r="B635" s="112" t="s">
        <v>15</v>
      </c>
      <c r="C635" s="112" t="s">
        <v>16</v>
      </c>
      <c r="D635" s="113">
        <v>11071.779999999999</v>
      </c>
      <c r="E635" s="145">
        <f>+D635/D637</f>
        <v>1.9173907147902286E-4</v>
      </c>
    </row>
    <row r="636" spans="2:7" ht="26.25" customHeight="1" thickTop="1">
      <c r="B636" s="117"/>
      <c r="C636" s="118" t="s">
        <v>421</v>
      </c>
      <c r="D636" s="119">
        <f>+D629</f>
        <v>143933.13999999998</v>
      </c>
      <c r="E636" s="143">
        <f>+E629</f>
        <v>2.4926079292272975E-3</v>
      </c>
    </row>
    <row r="637" spans="2:7" ht="31.5" customHeight="1">
      <c r="B637" s="406" t="s">
        <v>492</v>
      </c>
      <c r="C637" s="406"/>
      <c r="D637" s="183">
        <f>+D91+D276+D288+D300+D310+D320+D334+D344+D354+D364+D374+D388+D403+D413+D431+D441+D451+D461+D475+D489+D499+D509+D519+D529+D539+D549+D596+D606+D616+D626+D636</f>
        <v>57743995.079329997</v>
      </c>
      <c r="E637" s="184">
        <f>+E91+E276+E288+E300+E310+E320+E334+E344+E354+E364+E374+E388+E403+E413+E431+E441+E451+E461+E475+E489+E499+E509+E519+E529+E539+E549+E596+E606+E616+E626+E636</f>
        <v>0.99982682181954596</v>
      </c>
      <c r="G637" s="181"/>
    </row>
    <row r="638" spans="2:7" ht="27.75" customHeight="1">
      <c r="B638" s="185"/>
      <c r="C638" s="185"/>
      <c r="D638" s="183">
        <v>57743995.079999998</v>
      </c>
      <c r="E638" s="186">
        <f>+D638-D637</f>
        <v>6.7000091075897217E-4</v>
      </c>
    </row>
  </sheetData>
  <mergeCells count="4">
    <mergeCell ref="A2:E3"/>
    <mergeCell ref="A5:E5"/>
    <mergeCell ref="A6:C6"/>
    <mergeCell ref="B637:C637"/>
  </mergeCells>
  <printOptions horizontalCentered="1"/>
  <pageMargins left="0.19685039370078741" right="0.19685039370078741" top="0.39370078740157483" bottom="0.39370078740157483" header="0.19685039370078741" footer="0.19685039370078741"/>
  <pageSetup scale="81" orientation="landscape" horizontalDpi="300" verticalDpi="300" r:id="rId1"/>
  <headerFooter>
    <oddFooter>Página &amp;P</oddFooter>
  </headerFooter>
  <rowBreaks count="7" manualBreakCount="7">
    <brk id="109" max="4" man="1"/>
    <brk id="128" max="4" man="1"/>
    <brk id="277" max="4" man="1"/>
    <brk id="315" max="4" man="1"/>
    <brk id="334" max="4" man="1"/>
    <brk id="417" max="4" man="1"/>
    <brk id="482" max="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14"/>
  <sheetViews>
    <sheetView view="pageBreakPreview" zoomScale="70" zoomScaleNormal="100" zoomScaleSheetLayoutView="70" workbookViewId="0">
      <selection activeCell="I18" sqref="I18"/>
    </sheetView>
  </sheetViews>
  <sheetFormatPr baseColWidth="10" defaultColWidth="9.33203125" defaultRowHeight="14.25"/>
  <cols>
    <col min="1" max="1" width="28.6640625" style="187" customWidth="1"/>
    <col min="2" max="2" width="65.6640625" style="187" customWidth="1"/>
    <col min="3" max="3" width="22.1640625" style="187" customWidth="1"/>
    <col min="4" max="4" width="4.33203125" style="187" customWidth="1"/>
    <col min="5" max="5" width="19.1640625" style="188" bestFit="1" customWidth="1"/>
    <col min="6" max="16384" width="9.33203125" style="187"/>
  </cols>
  <sheetData>
    <row r="1" spans="1:5" ht="17.25" customHeight="1">
      <c r="A1" s="407" t="s">
        <v>493</v>
      </c>
      <c r="B1" s="407"/>
      <c r="C1" s="407"/>
    </row>
    <row r="2" spans="1:5" ht="17.25" customHeight="1">
      <c r="A2" s="408" t="s">
        <v>353</v>
      </c>
      <c r="B2" s="408"/>
      <c r="C2" s="408"/>
    </row>
    <row r="3" spans="1:5" ht="23.25" customHeight="1">
      <c r="A3" s="409" t="s">
        <v>494</v>
      </c>
      <c r="B3" s="409"/>
      <c r="C3" s="409"/>
    </row>
    <row r="4" spans="1:5" ht="24.75" customHeight="1">
      <c r="A4" s="410" t="s">
        <v>495</v>
      </c>
      <c r="B4" s="410"/>
      <c r="C4" s="410"/>
    </row>
    <row r="5" spans="1:5" ht="28.5" customHeight="1" thickBot="1">
      <c r="A5" s="189"/>
      <c r="B5" s="189"/>
      <c r="C5" s="189"/>
    </row>
    <row r="6" spans="1:5" ht="34.9" customHeight="1" thickBot="1">
      <c r="A6" s="411" t="s">
        <v>496</v>
      </c>
      <c r="B6" s="412"/>
      <c r="C6" s="190" t="s">
        <v>497</v>
      </c>
    </row>
    <row r="7" spans="1:5" ht="34.5" customHeight="1">
      <c r="A7" s="191" t="s">
        <v>498</v>
      </c>
      <c r="B7" s="192" t="s">
        <v>499</v>
      </c>
      <c r="C7" s="193">
        <v>3631179.3</v>
      </c>
      <c r="E7" s="194"/>
    </row>
    <row r="8" spans="1:5" ht="34.5" customHeight="1">
      <c r="A8" s="195" t="s">
        <v>500</v>
      </c>
      <c r="B8" s="196" t="s">
        <v>501</v>
      </c>
      <c r="C8" s="197">
        <f>16846813.14+189500</f>
        <v>17036313.140000001</v>
      </c>
    </row>
    <row r="9" spans="1:5" ht="34.5" customHeight="1">
      <c r="A9" s="195">
        <v>1611</v>
      </c>
      <c r="B9" s="196" t="s">
        <v>502</v>
      </c>
      <c r="C9" s="197">
        <v>723060.64</v>
      </c>
    </row>
    <row r="10" spans="1:5" ht="34.5" customHeight="1">
      <c r="A10" s="195" t="s">
        <v>503</v>
      </c>
      <c r="B10" s="196" t="s">
        <v>504</v>
      </c>
      <c r="C10" s="197">
        <v>25623561</v>
      </c>
    </row>
    <row r="11" spans="1:5" ht="34.5" customHeight="1">
      <c r="A11" s="195" t="s">
        <v>505</v>
      </c>
      <c r="B11" s="198" t="s">
        <v>506</v>
      </c>
      <c r="C11" s="197">
        <v>10729881</v>
      </c>
    </row>
    <row r="12" spans="1:5" ht="34.5" customHeight="1" thickBot="1">
      <c r="A12" s="199"/>
      <c r="B12" s="200"/>
      <c r="C12" s="201"/>
    </row>
    <row r="13" spans="1:5" ht="25.15" customHeight="1" thickBot="1">
      <c r="A13" s="202"/>
      <c r="B13" s="203" t="s">
        <v>351</v>
      </c>
      <c r="C13" s="204">
        <f>SUM(C7:C12)</f>
        <v>57743995.079999998</v>
      </c>
    </row>
    <row r="14" spans="1:5" ht="13.9" customHeight="1">
      <c r="D14" s="205"/>
    </row>
  </sheetData>
  <mergeCells count="5">
    <mergeCell ref="A1:C1"/>
    <mergeCell ref="A2:C2"/>
    <mergeCell ref="A3:C3"/>
    <mergeCell ref="A4:C4"/>
    <mergeCell ref="A6:B6"/>
  </mergeCells>
  <printOptions horizontalCentered="1"/>
  <pageMargins left="0.19685039370078741" right="0.19685039370078741" top="0.19685039370078741" bottom="0.19685039370078741" header="0" footer="0"/>
  <pageSetup paperSize="126" scale="71" orientation="landscape" horizontalDpi="300" verticalDpi="300" r:id="rId1"/>
  <rowBreaks count="1" manualBreakCount="1">
    <brk id="14"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61"/>
  <sheetViews>
    <sheetView view="pageBreakPreview" topLeftCell="A145" zoomScale="70" zoomScaleNormal="70" zoomScaleSheetLayoutView="70" workbookViewId="0">
      <selection activeCell="E175" sqref="E175"/>
    </sheetView>
  </sheetViews>
  <sheetFormatPr baseColWidth="10" defaultColWidth="9.33203125" defaultRowHeight="10.5"/>
  <cols>
    <col min="1" max="1" width="9.33203125" style="206"/>
    <col min="2" max="2" width="21" style="209" customWidth="1"/>
    <col min="3" max="3" width="74.5" style="209" customWidth="1"/>
    <col min="4" max="4" width="24" style="93" customWidth="1"/>
    <col min="5" max="5" width="28.1640625" style="97" customWidth="1"/>
    <col min="6" max="6" width="23.6640625" style="90" customWidth="1"/>
    <col min="7" max="8" width="16.33203125" style="90" bestFit="1" customWidth="1"/>
    <col min="9" max="16384" width="9.33203125" style="206"/>
  </cols>
  <sheetData>
    <row r="1" spans="1:8" ht="13.9" customHeight="1">
      <c r="B1" s="207"/>
      <c r="C1" s="207"/>
      <c r="D1" s="88"/>
      <c r="E1" s="89"/>
    </row>
    <row r="2" spans="1:8" ht="13.9" customHeight="1">
      <c r="A2" s="413" t="s">
        <v>355</v>
      </c>
      <c r="B2" s="413"/>
      <c r="C2" s="413"/>
      <c r="D2" s="413"/>
      <c r="E2" s="413"/>
    </row>
    <row r="3" spans="1:8" ht="31.5" customHeight="1">
      <c r="A3" s="413"/>
      <c r="B3" s="413"/>
      <c r="C3" s="413"/>
      <c r="D3" s="413"/>
      <c r="E3" s="413"/>
      <c r="F3" s="208"/>
      <c r="G3" s="208"/>
    </row>
    <row r="4" spans="1:8" ht="13.9" customHeight="1" thickBot="1">
      <c r="C4" s="210"/>
      <c r="E4" s="94"/>
    </row>
    <row r="5" spans="1:8" ht="35.25" customHeight="1" thickBot="1">
      <c r="A5" s="414" t="s">
        <v>507</v>
      </c>
      <c r="B5" s="415"/>
      <c r="C5" s="415"/>
      <c r="D5" s="415"/>
      <c r="E5" s="416"/>
    </row>
    <row r="6" spans="1:8" ht="39.75" customHeight="1" thickBot="1">
      <c r="A6" s="417" t="s">
        <v>423</v>
      </c>
      <c r="B6" s="418"/>
      <c r="C6" s="419"/>
      <c r="D6" s="95" t="s">
        <v>0</v>
      </c>
      <c r="E6" s="96" t="s">
        <v>372</v>
      </c>
    </row>
    <row r="7" spans="1:8" ht="12.6" customHeight="1"/>
    <row r="8" spans="1:8" ht="12.6" customHeight="1"/>
    <row r="9" spans="1:8" ht="30" customHeight="1">
      <c r="A9" s="420" t="s">
        <v>508</v>
      </c>
      <c r="B9" s="420"/>
      <c r="C9" s="420"/>
      <c r="D9" s="420"/>
      <c r="E9" s="420"/>
    </row>
    <row r="10" spans="1:8" s="211" customFormat="1" ht="27.75" customHeight="1">
      <c r="B10" s="212">
        <v>1101</v>
      </c>
      <c r="C10" s="213"/>
      <c r="D10" s="124"/>
      <c r="E10" s="124"/>
      <c r="F10" s="125"/>
      <c r="G10" s="125"/>
      <c r="H10" s="125"/>
    </row>
    <row r="11" spans="1:8" s="219" customFormat="1" ht="27.75" customHeight="1">
      <c r="A11" s="214"/>
      <c r="B11" s="215" t="s">
        <v>33</v>
      </c>
      <c r="C11" s="215" t="s">
        <v>34</v>
      </c>
      <c r="D11" s="216">
        <f>+D12+D32+D35+D51+D56+D59+D64</f>
        <v>971368.2</v>
      </c>
      <c r="E11" s="217">
        <f>+E12+E32+E35+E51+E56+E59+E64</f>
        <v>0.26750763863409333</v>
      </c>
      <c r="F11" s="218"/>
      <c r="G11" s="107"/>
      <c r="H11" s="107"/>
    </row>
    <row r="12" spans="1:8" s="219" customFormat="1" ht="27.75" customHeight="1">
      <c r="A12" s="214"/>
      <c r="B12" s="220" t="s">
        <v>35</v>
      </c>
      <c r="C12" s="220" t="s">
        <v>36</v>
      </c>
      <c r="D12" s="221">
        <f>+D13+D17+D19+D21+D23+D26+D29</f>
        <v>607768.19999999995</v>
      </c>
      <c r="E12" s="222">
        <f>+E13+E17+E19+E21+E23+E26+E29</f>
        <v>0.16737488011126303</v>
      </c>
      <c r="F12" s="223"/>
      <c r="G12" s="107"/>
      <c r="H12" s="107"/>
    </row>
    <row r="13" spans="1:8" s="219" customFormat="1" ht="27.75" customHeight="1">
      <c r="A13" s="214"/>
      <c r="B13" s="224" t="s">
        <v>37</v>
      </c>
      <c r="C13" s="224" t="s">
        <v>38</v>
      </c>
      <c r="D13" s="225">
        <f>+D14+D15+D16</f>
        <v>567730</v>
      </c>
      <c r="E13" s="226">
        <f>+E14+E15+E16</f>
        <v>0.15634865510496826</v>
      </c>
      <c r="F13" s="107"/>
      <c r="G13" s="107"/>
      <c r="H13" s="107"/>
    </row>
    <row r="14" spans="1:8" s="219" customFormat="1" ht="27.75" customHeight="1">
      <c r="A14" s="214"/>
      <c r="B14" s="224" t="s">
        <v>39</v>
      </c>
      <c r="C14" s="224" t="s">
        <v>40</v>
      </c>
      <c r="D14" s="225">
        <v>0</v>
      </c>
      <c r="E14" s="226">
        <f>+D14/D156</f>
        <v>0</v>
      </c>
      <c r="F14" s="227"/>
      <c r="G14" s="107"/>
      <c r="H14" s="107"/>
    </row>
    <row r="15" spans="1:8" s="219" customFormat="1" ht="27.75" customHeight="1">
      <c r="A15" s="214"/>
      <c r="B15" s="224" t="s">
        <v>41</v>
      </c>
      <c r="C15" s="224" t="s">
        <v>42</v>
      </c>
      <c r="D15" s="225">
        <f>167730+300000+100000</f>
        <v>567730</v>
      </c>
      <c r="E15" s="226">
        <f>+D15/D156</f>
        <v>0.15634865510496826</v>
      </c>
      <c r="F15" s="227"/>
      <c r="G15" s="107"/>
      <c r="H15" s="107"/>
    </row>
    <row r="16" spans="1:8" s="219" customFormat="1" ht="27.75" customHeight="1">
      <c r="A16" s="214"/>
      <c r="B16" s="224" t="s">
        <v>43</v>
      </c>
      <c r="C16" s="224" t="s">
        <v>44</v>
      </c>
      <c r="D16" s="225">
        <v>0</v>
      </c>
      <c r="E16" s="226">
        <f>+D16/D156</f>
        <v>0</v>
      </c>
      <c r="F16" s="107"/>
      <c r="G16" s="107"/>
      <c r="H16" s="107"/>
    </row>
    <row r="17" spans="1:8" s="219" customFormat="1" ht="27.75" customHeight="1">
      <c r="A17" s="214"/>
      <c r="B17" s="224" t="s">
        <v>45</v>
      </c>
      <c r="C17" s="224" t="s">
        <v>46</v>
      </c>
      <c r="D17" s="225">
        <f>+D18</f>
        <v>25038.2</v>
      </c>
      <c r="E17" s="226">
        <f>+E18</f>
        <v>6.8953356282902365E-3</v>
      </c>
      <c r="F17" s="107"/>
      <c r="G17" s="107"/>
      <c r="H17" s="107"/>
    </row>
    <row r="18" spans="1:8" s="219" customFormat="1" ht="27.75" customHeight="1">
      <c r="A18" s="214"/>
      <c r="B18" s="224" t="s">
        <v>47</v>
      </c>
      <c r="C18" s="224" t="s">
        <v>48</v>
      </c>
      <c r="D18" s="225">
        <f>20600+4438.2</f>
        <v>25038.2</v>
      </c>
      <c r="E18" s="226">
        <f>+D18/D156</f>
        <v>6.8953356282902365E-3</v>
      </c>
      <c r="F18" s="107"/>
      <c r="G18" s="107"/>
      <c r="H18" s="107"/>
    </row>
    <row r="19" spans="1:8" s="219" customFormat="1" ht="27.75" customHeight="1">
      <c r="A19" s="214"/>
      <c r="B19" s="224" t="s">
        <v>49</v>
      </c>
      <c r="C19" s="224" t="s">
        <v>50</v>
      </c>
      <c r="D19" s="225">
        <f>+D20</f>
        <v>0</v>
      </c>
      <c r="E19" s="226">
        <f>+E20:E20</f>
        <v>0</v>
      </c>
      <c r="F19" s="107"/>
      <c r="G19" s="107"/>
      <c r="H19" s="107"/>
    </row>
    <row r="20" spans="1:8" s="219" customFormat="1" ht="27.75" customHeight="1">
      <c r="A20" s="214"/>
      <c r="B20" s="224" t="s">
        <v>51</v>
      </c>
      <c r="C20" s="224" t="s">
        <v>52</v>
      </c>
      <c r="D20" s="225">
        <v>0</v>
      </c>
      <c r="E20" s="226">
        <f>+D20/D156</f>
        <v>0</v>
      </c>
      <c r="F20" s="107"/>
      <c r="G20" s="107"/>
      <c r="H20" s="107"/>
    </row>
    <row r="21" spans="1:8" s="219" customFormat="1" ht="27.75" customHeight="1">
      <c r="A21" s="214"/>
      <c r="B21" s="224" t="s">
        <v>53</v>
      </c>
      <c r="C21" s="224" t="s">
        <v>54</v>
      </c>
      <c r="D21" s="225">
        <f>+D22</f>
        <v>0</v>
      </c>
      <c r="E21" s="226">
        <f>+E22</f>
        <v>0</v>
      </c>
      <c r="F21" s="107"/>
      <c r="G21" s="107"/>
      <c r="H21" s="107"/>
    </row>
    <row r="22" spans="1:8" s="219" customFormat="1" ht="27.75" customHeight="1">
      <c r="A22" s="214"/>
      <c r="B22" s="224" t="s">
        <v>55</v>
      </c>
      <c r="C22" s="224" t="s">
        <v>56</v>
      </c>
      <c r="D22" s="225">
        <v>0</v>
      </c>
      <c r="E22" s="226">
        <f>+D22/D156</f>
        <v>0</v>
      </c>
      <c r="F22" s="107"/>
      <c r="G22" s="107"/>
      <c r="H22" s="107"/>
    </row>
    <row r="23" spans="1:8" s="219" customFormat="1" ht="27.75" customHeight="1">
      <c r="A23" s="214"/>
      <c r="B23" s="224" t="s">
        <v>57</v>
      </c>
      <c r="C23" s="224" t="s">
        <v>58</v>
      </c>
      <c r="D23" s="225">
        <f>+D24+D25</f>
        <v>0</v>
      </c>
      <c r="E23" s="226">
        <f>+E24+E25</f>
        <v>0</v>
      </c>
      <c r="F23" s="107"/>
      <c r="G23" s="107"/>
      <c r="H23" s="107"/>
    </row>
    <row r="24" spans="1:8" s="219" customFormat="1" ht="27.75" customHeight="1">
      <c r="A24" s="214"/>
      <c r="B24" s="224" t="s">
        <v>59</v>
      </c>
      <c r="C24" s="224" t="s">
        <v>60</v>
      </c>
      <c r="D24" s="225">
        <v>0</v>
      </c>
      <c r="E24" s="226">
        <f>+D24/D156</f>
        <v>0</v>
      </c>
      <c r="F24" s="107"/>
      <c r="G24" s="107"/>
      <c r="H24" s="107"/>
    </row>
    <row r="25" spans="1:8" s="219" customFormat="1" ht="27.75" customHeight="1">
      <c r="A25" s="214"/>
      <c r="B25" s="224" t="s">
        <v>432</v>
      </c>
      <c r="C25" s="224" t="s">
        <v>129</v>
      </c>
      <c r="D25" s="225">
        <v>0</v>
      </c>
      <c r="E25" s="226">
        <f>+D25/D156</f>
        <v>0</v>
      </c>
      <c r="F25" s="107"/>
      <c r="G25" s="107"/>
      <c r="H25" s="107"/>
    </row>
    <row r="26" spans="1:8" s="219" customFormat="1" ht="27.75" customHeight="1">
      <c r="A26" s="214"/>
      <c r="B26" s="224" t="s">
        <v>61</v>
      </c>
      <c r="C26" s="224" t="s">
        <v>62</v>
      </c>
      <c r="D26" s="225">
        <f>+D27+D28</f>
        <v>15000</v>
      </c>
      <c r="E26" s="226">
        <f>+E27+E28</f>
        <v>4.1308893780045508E-3</v>
      </c>
      <c r="F26" s="107"/>
      <c r="G26" s="107"/>
      <c r="H26" s="107"/>
    </row>
    <row r="27" spans="1:8" s="219" customFormat="1" ht="27.75" customHeight="1">
      <c r="A27" s="214"/>
      <c r="B27" s="224" t="s">
        <v>63</v>
      </c>
      <c r="C27" s="224" t="s">
        <v>64</v>
      </c>
      <c r="D27" s="225">
        <v>15000</v>
      </c>
      <c r="E27" s="226">
        <f>+D27/D156</f>
        <v>4.1308893780045508E-3</v>
      </c>
      <c r="F27" s="107"/>
      <c r="G27" s="107"/>
      <c r="H27" s="107"/>
    </row>
    <row r="28" spans="1:8" s="219" customFormat="1" ht="27.75" customHeight="1">
      <c r="A28" s="214"/>
      <c r="B28" s="224" t="s">
        <v>433</v>
      </c>
      <c r="C28" s="224" t="s">
        <v>434</v>
      </c>
      <c r="D28" s="225">
        <v>0</v>
      </c>
      <c r="E28" s="226">
        <f>+D28/D156</f>
        <v>0</v>
      </c>
      <c r="F28" s="107"/>
      <c r="G28" s="107"/>
      <c r="H28" s="107"/>
    </row>
    <row r="29" spans="1:8" s="219" customFormat="1" ht="27.75" customHeight="1">
      <c r="A29" s="214"/>
      <c r="B29" s="224" t="s">
        <v>65</v>
      </c>
      <c r="C29" s="224" t="s">
        <v>66</v>
      </c>
      <c r="D29" s="225">
        <f>+D30+D31</f>
        <v>0</v>
      </c>
      <c r="E29" s="226">
        <f>+E30+E31</f>
        <v>0</v>
      </c>
      <c r="F29" s="107"/>
      <c r="G29" s="107"/>
      <c r="H29" s="107"/>
    </row>
    <row r="30" spans="1:8" s="219" customFormat="1" ht="27.75" customHeight="1">
      <c r="A30" s="214"/>
      <c r="B30" s="224" t="s">
        <v>67</v>
      </c>
      <c r="C30" s="224" t="s">
        <v>68</v>
      </c>
      <c r="D30" s="225">
        <v>0</v>
      </c>
      <c r="E30" s="226">
        <f>+D30/D156</f>
        <v>0</v>
      </c>
      <c r="F30" s="107"/>
      <c r="G30" s="107"/>
      <c r="H30" s="107"/>
    </row>
    <row r="31" spans="1:8" s="219" customFormat="1" ht="27.75" customHeight="1">
      <c r="A31" s="214"/>
      <c r="B31" s="224" t="s">
        <v>69</v>
      </c>
      <c r="C31" s="224" t="s">
        <v>70</v>
      </c>
      <c r="D31" s="225">
        <v>0</v>
      </c>
      <c r="E31" s="226">
        <f>+D31/D156</f>
        <v>0</v>
      </c>
      <c r="F31" s="107"/>
      <c r="G31" s="107"/>
      <c r="H31" s="107"/>
    </row>
    <row r="32" spans="1:8" s="219" customFormat="1" ht="27.75" customHeight="1">
      <c r="A32" s="214"/>
      <c r="B32" s="220" t="s">
        <v>71</v>
      </c>
      <c r="C32" s="220" t="s">
        <v>72</v>
      </c>
      <c r="D32" s="221">
        <f>+D33</f>
        <v>1500</v>
      </c>
      <c r="E32" s="228">
        <f>+E33</f>
        <v>4.1308893780045512E-4</v>
      </c>
      <c r="F32" s="107"/>
      <c r="G32" s="107"/>
      <c r="H32" s="107"/>
    </row>
    <row r="33" spans="1:8" s="219" customFormat="1" ht="27.75" customHeight="1">
      <c r="A33" s="214"/>
      <c r="B33" s="224" t="s">
        <v>73</v>
      </c>
      <c r="C33" s="224" t="s">
        <v>74</v>
      </c>
      <c r="D33" s="225">
        <f>+D34</f>
        <v>1500</v>
      </c>
      <c r="E33" s="226">
        <f>+E34</f>
        <v>4.1308893780045512E-4</v>
      </c>
      <c r="F33" s="107"/>
      <c r="G33" s="107"/>
      <c r="H33" s="107"/>
    </row>
    <row r="34" spans="1:8" s="219" customFormat="1" ht="27.75" customHeight="1">
      <c r="A34" s="214"/>
      <c r="B34" s="224" t="s">
        <v>75</v>
      </c>
      <c r="C34" s="224" t="s">
        <v>76</v>
      </c>
      <c r="D34" s="225">
        <v>1500</v>
      </c>
      <c r="E34" s="226">
        <f>+D34/D156</f>
        <v>4.1308893780045512E-4</v>
      </c>
      <c r="F34" s="107"/>
      <c r="G34" s="107"/>
      <c r="H34" s="107"/>
    </row>
    <row r="35" spans="1:8" s="219" customFormat="1" ht="27.75" customHeight="1">
      <c r="A35" s="214"/>
      <c r="B35" s="220" t="s">
        <v>81</v>
      </c>
      <c r="C35" s="220" t="s">
        <v>82</v>
      </c>
      <c r="D35" s="221">
        <f>+D36+D38+D40+D43+D46+D49</f>
        <v>268100</v>
      </c>
      <c r="E35" s="228">
        <f>+E36+E38+E40+E43+E46+E49</f>
        <v>7.3832762816201353E-2</v>
      </c>
      <c r="F35" s="107"/>
      <c r="G35" s="107"/>
      <c r="H35" s="107"/>
    </row>
    <row r="36" spans="1:8" s="219" customFormat="1" ht="27.75" customHeight="1">
      <c r="A36" s="214"/>
      <c r="B36" s="224" t="s">
        <v>83</v>
      </c>
      <c r="C36" s="224" t="s">
        <v>84</v>
      </c>
      <c r="D36" s="225">
        <f>+D37</f>
        <v>16000</v>
      </c>
      <c r="E36" s="226">
        <f>+E37</f>
        <v>4.406282003204854E-3</v>
      </c>
      <c r="F36" s="107"/>
      <c r="G36" s="107"/>
      <c r="H36" s="107"/>
    </row>
    <row r="37" spans="1:8" s="219" customFormat="1" ht="27.75" customHeight="1">
      <c r="A37" s="214"/>
      <c r="B37" s="224" t="s">
        <v>85</v>
      </c>
      <c r="C37" s="224" t="s">
        <v>86</v>
      </c>
      <c r="D37" s="225">
        <v>16000</v>
      </c>
      <c r="E37" s="226">
        <f>+D37/D156</f>
        <v>4.406282003204854E-3</v>
      </c>
      <c r="F37" s="107"/>
      <c r="G37" s="107"/>
      <c r="H37" s="107"/>
    </row>
    <row r="38" spans="1:8" s="219" customFormat="1" ht="27.75" customHeight="1">
      <c r="A38" s="214"/>
      <c r="B38" s="224" t="s">
        <v>87</v>
      </c>
      <c r="C38" s="224" t="s">
        <v>88</v>
      </c>
      <c r="D38" s="225">
        <f>+D39</f>
        <v>0</v>
      </c>
      <c r="E38" s="226">
        <f>+E39</f>
        <v>0</v>
      </c>
      <c r="F38" s="107"/>
      <c r="G38" s="107"/>
      <c r="H38" s="107"/>
    </row>
    <row r="39" spans="1:8" s="219" customFormat="1" ht="27.75" customHeight="1">
      <c r="A39" s="214"/>
      <c r="B39" s="224" t="s">
        <v>89</v>
      </c>
      <c r="C39" s="224" t="s">
        <v>88</v>
      </c>
      <c r="D39" s="225">
        <v>0</v>
      </c>
      <c r="E39" s="226">
        <f>+D39/D156</f>
        <v>0</v>
      </c>
      <c r="F39" s="107"/>
      <c r="G39" s="107"/>
      <c r="H39" s="107"/>
    </row>
    <row r="40" spans="1:8" s="219" customFormat="1" ht="27.75" customHeight="1">
      <c r="A40" s="214"/>
      <c r="B40" s="224" t="s">
        <v>90</v>
      </c>
      <c r="C40" s="224" t="s">
        <v>91</v>
      </c>
      <c r="D40" s="225">
        <f>+D41+D42</f>
        <v>202100</v>
      </c>
      <c r="E40" s="226">
        <f>+E41+E42</f>
        <v>5.5656849552981315E-2</v>
      </c>
      <c r="F40" s="107"/>
      <c r="G40" s="107"/>
      <c r="H40" s="107"/>
    </row>
    <row r="41" spans="1:8" s="219" customFormat="1" ht="27.75" customHeight="1">
      <c r="A41" s="214"/>
      <c r="B41" s="224" t="s">
        <v>92</v>
      </c>
      <c r="C41" s="224" t="s">
        <v>93</v>
      </c>
      <c r="D41" s="225">
        <f>65000+137100</f>
        <v>202100</v>
      </c>
      <c r="E41" s="226">
        <f>+D41/D156</f>
        <v>5.5656849552981315E-2</v>
      </c>
      <c r="F41" s="107"/>
      <c r="G41" s="107"/>
      <c r="H41" s="107"/>
    </row>
    <row r="42" spans="1:8" s="219" customFormat="1" ht="27.75" customHeight="1">
      <c r="A42" s="214"/>
      <c r="B42" s="224" t="s">
        <v>94</v>
      </c>
      <c r="C42" s="224" t="s">
        <v>95</v>
      </c>
      <c r="D42" s="225">
        <v>0</v>
      </c>
      <c r="E42" s="226">
        <f>+D42/D156</f>
        <v>0</v>
      </c>
      <c r="F42" s="107"/>
      <c r="G42" s="107"/>
      <c r="H42" s="107"/>
    </row>
    <row r="43" spans="1:8" s="219" customFormat="1" ht="27.75" customHeight="1">
      <c r="A43" s="214"/>
      <c r="B43" s="224" t="s">
        <v>96</v>
      </c>
      <c r="C43" s="224" t="s">
        <v>97</v>
      </c>
      <c r="D43" s="225">
        <f>+D44+D45</f>
        <v>45000</v>
      </c>
      <c r="E43" s="226">
        <f>+E44+E45</f>
        <v>1.2392668134013653E-2</v>
      </c>
      <c r="F43" s="107"/>
      <c r="G43" s="107"/>
      <c r="H43" s="107"/>
    </row>
    <row r="44" spans="1:8" s="219" customFormat="1" ht="27.75" customHeight="1">
      <c r="A44" s="214"/>
      <c r="B44" s="224" t="s">
        <v>98</v>
      </c>
      <c r="C44" s="224" t="s">
        <v>99</v>
      </c>
      <c r="D44" s="225">
        <v>45000</v>
      </c>
      <c r="E44" s="226">
        <f>+D44/D156</f>
        <v>1.2392668134013653E-2</v>
      </c>
      <c r="F44" s="107"/>
      <c r="G44" s="107"/>
      <c r="H44" s="107"/>
    </row>
    <row r="45" spans="1:8" s="219" customFormat="1" ht="27.75" customHeight="1">
      <c r="A45" s="214"/>
      <c r="B45" s="224" t="s">
        <v>435</v>
      </c>
      <c r="C45" s="224" t="s">
        <v>436</v>
      </c>
      <c r="D45" s="225">
        <v>0</v>
      </c>
      <c r="E45" s="226">
        <f>+D45/D156</f>
        <v>0</v>
      </c>
      <c r="F45" s="107"/>
      <c r="G45" s="107"/>
      <c r="H45" s="107"/>
    </row>
    <row r="46" spans="1:8" s="219" customFormat="1" ht="27.75" customHeight="1">
      <c r="A46" s="214"/>
      <c r="B46" s="224" t="s">
        <v>100</v>
      </c>
      <c r="C46" s="224" t="s">
        <v>101</v>
      </c>
      <c r="D46" s="225">
        <f>+D47+D48</f>
        <v>0</v>
      </c>
      <c r="E46" s="226">
        <f>+E47+E48</f>
        <v>0</v>
      </c>
      <c r="F46" s="107"/>
      <c r="G46" s="107"/>
      <c r="H46" s="107"/>
    </row>
    <row r="47" spans="1:8" s="219" customFormat="1" ht="27.75" customHeight="1">
      <c r="A47" s="214"/>
      <c r="B47" s="224" t="s">
        <v>102</v>
      </c>
      <c r="C47" s="224" t="s">
        <v>103</v>
      </c>
      <c r="D47" s="225">
        <v>0</v>
      </c>
      <c r="E47" s="226">
        <f>+D47/D156</f>
        <v>0</v>
      </c>
      <c r="F47" s="107"/>
      <c r="G47" s="107"/>
      <c r="H47" s="107"/>
    </row>
    <row r="48" spans="1:8" s="219" customFormat="1" ht="27.75" customHeight="1">
      <c r="A48" s="214"/>
      <c r="B48" s="224" t="s">
        <v>104</v>
      </c>
      <c r="C48" s="224" t="s">
        <v>105</v>
      </c>
      <c r="D48" s="225">
        <v>0</v>
      </c>
      <c r="E48" s="226">
        <f>+D48/D156</f>
        <v>0</v>
      </c>
      <c r="F48" s="107"/>
      <c r="G48" s="107"/>
      <c r="H48" s="107"/>
    </row>
    <row r="49" spans="1:8" s="219" customFormat="1" ht="27.75" customHeight="1">
      <c r="A49" s="214"/>
      <c r="B49" s="224" t="s">
        <v>106</v>
      </c>
      <c r="C49" s="224" t="s">
        <v>107</v>
      </c>
      <c r="D49" s="225">
        <f>+D50</f>
        <v>5000</v>
      </c>
      <c r="E49" s="226">
        <f>+E50</f>
        <v>1.3769631260015171E-3</v>
      </c>
      <c r="F49" s="107"/>
      <c r="G49" s="107"/>
      <c r="H49" s="107"/>
    </row>
    <row r="50" spans="1:8" s="219" customFormat="1" ht="27.75" customHeight="1">
      <c r="A50" s="214"/>
      <c r="B50" s="224" t="s">
        <v>108</v>
      </c>
      <c r="C50" s="224" t="s">
        <v>109</v>
      </c>
      <c r="D50" s="225">
        <v>5000</v>
      </c>
      <c r="E50" s="226">
        <f>+D50/D156</f>
        <v>1.3769631260015171E-3</v>
      </c>
      <c r="F50" s="107"/>
      <c r="G50" s="107"/>
      <c r="H50" s="107"/>
    </row>
    <row r="51" spans="1:8" s="219" customFormat="1" ht="27.75" customHeight="1">
      <c r="A51" s="214"/>
      <c r="B51" s="220" t="s">
        <v>110</v>
      </c>
      <c r="C51" s="220" t="s">
        <v>111</v>
      </c>
      <c r="D51" s="221">
        <f>+D52+D54</f>
        <v>24000</v>
      </c>
      <c r="E51" s="228">
        <f>+E52+E54</f>
        <v>6.6094230048072819E-3</v>
      </c>
      <c r="F51" s="107"/>
      <c r="G51" s="107"/>
      <c r="H51" s="107"/>
    </row>
    <row r="52" spans="1:8" s="219" customFormat="1" ht="27.75" customHeight="1">
      <c r="A52" s="214"/>
      <c r="B52" s="224" t="s">
        <v>112</v>
      </c>
      <c r="C52" s="224" t="s">
        <v>113</v>
      </c>
      <c r="D52" s="225">
        <f>+D53</f>
        <v>0</v>
      </c>
      <c r="E52" s="226">
        <f>+E53</f>
        <v>0</v>
      </c>
      <c r="F52" s="107"/>
      <c r="G52" s="107"/>
      <c r="H52" s="107"/>
    </row>
    <row r="53" spans="1:8" s="219" customFormat="1" ht="27.75" customHeight="1">
      <c r="A53" s="214"/>
      <c r="B53" s="224" t="s">
        <v>114</v>
      </c>
      <c r="C53" s="224" t="s">
        <v>113</v>
      </c>
      <c r="D53" s="225">
        <v>0</v>
      </c>
      <c r="E53" s="226">
        <f>+D53/D156</f>
        <v>0</v>
      </c>
      <c r="F53" s="107"/>
      <c r="G53" s="107"/>
      <c r="H53" s="107"/>
    </row>
    <row r="54" spans="1:8" s="219" customFormat="1" ht="27.75" customHeight="1">
      <c r="A54" s="214"/>
      <c r="B54" s="224" t="s">
        <v>115</v>
      </c>
      <c r="C54" s="224" t="s">
        <v>116</v>
      </c>
      <c r="D54" s="225">
        <f>+D55</f>
        <v>24000</v>
      </c>
      <c r="E54" s="226">
        <f>+E55</f>
        <v>6.6094230048072819E-3</v>
      </c>
      <c r="F54" s="107"/>
      <c r="G54" s="107"/>
      <c r="H54" s="107"/>
    </row>
    <row r="55" spans="1:8" s="219" customFormat="1" ht="27.75" customHeight="1">
      <c r="A55" s="214"/>
      <c r="B55" s="224" t="s">
        <v>117</v>
      </c>
      <c r="C55" s="224" t="s">
        <v>118</v>
      </c>
      <c r="D55" s="225">
        <v>24000</v>
      </c>
      <c r="E55" s="226">
        <f>+D55/D156</f>
        <v>6.6094230048072819E-3</v>
      </c>
      <c r="F55" s="107"/>
      <c r="G55" s="107"/>
      <c r="H55" s="107"/>
    </row>
    <row r="56" spans="1:8" s="219" customFormat="1" ht="27.75" customHeight="1">
      <c r="A56" s="214"/>
      <c r="B56" s="220" t="s">
        <v>119</v>
      </c>
      <c r="C56" s="220" t="s">
        <v>120</v>
      </c>
      <c r="D56" s="221">
        <f>+D57</f>
        <v>5000</v>
      </c>
      <c r="E56" s="228">
        <f>+E57</f>
        <v>1.3769631260015171E-3</v>
      </c>
      <c r="F56" s="107"/>
      <c r="G56" s="107"/>
      <c r="H56" s="107"/>
    </row>
    <row r="57" spans="1:8" s="219" customFormat="1" ht="27.75" customHeight="1">
      <c r="A57" s="214"/>
      <c r="B57" s="224" t="s">
        <v>121</v>
      </c>
      <c r="C57" s="224" t="s">
        <v>120</v>
      </c>
      <c r="D57" s="225">
        <f>+D58</f>
        <v>5000</v>
      </c>
      <c r="E57" s="226">
        <f>+E58</f>
        <v>1.3769631260015171E-3</v>
      </c>
      <c r="F57" s="107"/>
      <c r="G57" s="107"/>
      <c r="H57" s="107"/>
    </row>
    <row r="58" spans="1:8" s="219" customFormat="1" ht="27.75" customHeight="1">
      <c r="A58" s="214"/>
      <c r="B58" s="224" t="s">
        <v>123</v>
      </c>
      <c r="C58" s="224" t="s">
        <v>120</v>
      </c>
      <c r="D58" s="225">
        <v>5000</v>
      </c>
      <c r="E58" s="226">
        <f>+D58/D156</f>
        <v>1.3769631260015171E-3</v>
      </c>
      <c r="F58" s="107"/>
      <c r="G58" s="107"/>
      <c r="H58" s="107"/>
    </row>
    <row r="59" spans="1:8" s="219" customFormat="1" ht="27.75" customHeight="1">
      <c r="A59" s="214"/>
      <c r="B59" s="220" t="s">
        <v>124</v>
      </c>
      <c r="C59" s="220" t="s">
        <v>125</v>
      </c>
      <c r="D59" s="221">
        <f>+D60+D62</f>
        <v>10000</v>
      </c>
      <c r="E59" s="228">
        <f>+E60+E62</f>
        <v>2.7539262520030342E-3</v>
      </c>
      <c r="F59" s="107"/>
      <c r="G59" s="107"/>
      <c r="H59" s="107"/>
    </row>
    <row r="60" spans="1:8" s="219" customFormat="1" ht="27.75" customHeight="1">
      <c r="A60" s="214"/>
      <c r="B60" s="224" t="s">
        <v>126</v>
      </c>
      <c r="C60" s="224" t="s">
        <v>127</v>
      </c>
      <c r="D60" s="225">
        <f>+D61</f>
        <v>10000</v>
      </c>
      <c r="E60" s="226">
        <f>+E61</f>
        <v>2.7539262520030342E-3</v>
      </c>
      <c r="F60" s="107"/>
      <c r="G60" s="107"/>
      <c r="H60" s="107"/>
    </row>
    <row r="61" spans="1:8" s="219" customFormat="1" ht="27.75" customHeight="1">
      <c r="A61" s="214"/>
      <c r="B61" s="224" t="s">
        <v>128</v>
      </c>
      <c r="C61" s="224" t="s">
        <v>129</v>
      </c>
      <c r="D61" s="225">
        <v>10000</v>
      </c>
      <c r="E61" s="226">
        <f>+D61/D156</f>
        <v>2.7539262520030342E-3</v>
      </c>
      <c r="F61" s="107"/>
      <c r="G61" s="107"/>
      <c r="H61" s="107"/>
    </row>
    <row r="62" spans="1:8" s="219" customFormat="1" ht="27.75" customHeight="1">
      <c r="A62" s="214"/>
      <c r="B62" s="224" t="s">
        <v>130</v>
      </c>
      <c r="C62" s="224" t="s">
        <v>131</v>
      </c>
      <c r="D62" s="225">
        <f>+D63</f>
        <v>0</v>
      </c>
      <c r="E62" s="226">
        <f>+E63</f>
        <v>0</v>
      </c>
      <c r="F62" s="107"/>
      <c r="G62" s="107"/>
      <c r="H62" s="107"/>
    </row>
    <row r="63" spans="1:8" s="219" customFormat="1" ht="27.75" customHeight="1">
      <c r="A63" s="214"/>
      <c r="B63" s="224" t="s">
        <v>132</v>
      </c>
      <c r="C63" s="224" t="s">
        <v>131</v>
      </c>
      <c r="D63" s="225">
        <v>0</v>
      </c>
      <c r="E63" s="226">
        <f>+D63/D156</f>
        <v>0</v>
      </c>
      <c r="F63" s="107"/>
      <c r="G63" s="107"/>
      <c r="H63" s="107"/>
    </row>
    <row r="64" spans="1:8" s="219" customFormat="1" ht="27.75" customHeight="1">
      <c r="A64" s="214"/>
      <c r="B64" s="220" t="s">
        <v>137</v>
      </c>
      <c r="C64" s="220" t="s">
        <v>138</v>
      </c>
      <c r="D64" s="221">
        <f>+D65+D68+D70+D73</f>
        <v>55000</v>
      </c>
      <c r="E64" s="228">
        <f>+E65+E68+E70+E73</f>
        <v>1.5146594386016687E-2</v>
      </c>
      <c r="F64" s="107"/>
      <c r="G64" s="107"/>
      <c r="H64" s="107"/>
    </row>
    <row r="65" spans="1:8" s="219" customFormat="1" ht="27.75" customHeight="1">
      <c r="A65" s="214"/>
      <c r="B65" s="224" t="s">
        <v>139</v>
      </c>
      <c r="C65" s="224" t="s">
        <v>140</v>
      </c>
      <c r="D65" s="225">
        <f>+D66+D67</f>
        <v>0</v>
      </c>
      <c r="E65" s="226">
        <f>+E66+E67</f>
        <v>0</v>
      </c>
      <c r="F65" s="107"/>
      <c r="G65" s="107"/>
      <c r="H65" s="107"/>
    </row>
    <row r="66" spans="1:8" s="219" customFormat="1" ht="27.75" customHeight="1">
      <c r="A66" s="214"/>
      <c r="B66" s="224" t="s">
        <v>141</v>
      </c>
      <c r="C66" s="224" t="s">
        <v>142</v>
      </c>
      <c r="D66" s="225">
        <v>0</v>
      </c>
      <c r="E66" s="226">
        <f>+D66/D156</f>
        <v>0</v>
      </c>
      <c r="F66" s="107"/>
      <c r="G66" s="107"/>
      <c r="H66" s="107"/>
    </row>
    <row r="67" spans="1:8" s="219" customFormat="1" ht="27.75" customHeight="1">
      <c r="A67" s="214"/>
      <c r="B67" s="224" t="s">
        <v>143</v>
      </c>
      <c r="C67" s="224" t="s">
        <v>144</v>
      </c>
      <c r="D67" s="225">
        <v>0</v>
      </c>
      <c r="E67" s="226">
        <f>+D67/D156</f>
        <v>0</v>
      </c>
      <c r="F67" s="107"/>
      <c r="G67" s="107"/>
      <c r="H67" s="107"/>
    </row>
    <row r="68" spans="1:8" s="219" customFormat="1" ht="27.75" customHeight="1">
      <c r="A68" s="214"/>
      <c r="B68" s="224" t="s">
        <v>145</v>
      </c>
      <c r="C68" s="224" t="s">
        <v>146</v>
      </c>
      <c r="D68" s="225">
        <f>+D69</f>
        <v>0</v>
      </c>
      <c r="E68" s="226">
        <f>+E69</f>
        <v>0</v>
      </c>
      <c r="F68" s="107"/>
      <c r="G68" s="107"/>
      <c r="H68" s="107"/>
    </row>
    <row r="69" spans="1:8" s="219" customFormat="1" ht="27.75" customHeight="1">
      <c r="A69" s="214"/>
      <c r="B69" s="224" t="s">
        <v>147</v>
      </c>
      <c r="C69" s="224" t="s">
        <v>148</v>
      </c>
      <c r="D69" s="225">
        <v>0</v>
      </c>
      <c r="E69" s="226">
        <f>+D69/D156</f>
        <v>0</v>
      </c>
      <c r="F69" s="107"/>
      <c r="G69" s="107"/>
      <c r="H69" s="107"/>
    </row>
    <row r="70" spans="1:8" s="219" customFormat="1" ht="27.75" customHeight="1">
      <c r="A70" s="214"/>
      <c r="B70" s="224" t="s">
        <v>149</v>
      </c>
      <c r="C70" s="224" t="s">
        <v>150</v>
      </c>
      <c r="D70" s="225">
        <f>+D71+D72</f>
        <v>55000</v>
      </c>
      <c r="E70" s="226">
        <f>+E71+E72</f>
        <v>1.5146594386016687E-2</v>
      </c>
      <c r="F70" s="107"/>
      <c r="G70" s="107"/>
      <c r="H70" s="107"/>
    </row>
    <row r="71" spans="1:8" s="219" customFormat="1" ht="27.75" customHeight="1">
      <c r="A71" s="214"/>
      <c r="B71" s="224" t="s">
        <v>151</v>
      </c>
      <c r="C71" s="224" t="s">
        <v>152</v>
      </c>
      <c r="D71" s="225">
        <v>55000</v>
      </c>
      <c r="E71" s="226">
        <f>+D71/D156</f>
        <v>1.5146594386016687E-2</v>
      </c>
      <c r="F71" s="107"/>
      <c r="G71" s="107"/>
      <c r="H71" s="107"/>
    </row>
    <row r="72" spans="1:8" s="219" customFormat="1" ht="27.75" customHeight="1">
      <c r="A72" s="214"/>
      <c r="B72" s="224" t="s">
        <v>437</v>
      </c>
      <c r="C72" s="224" t="s">
        <v>438</v>
      </c>
      <c r="D72" s="225">
        <v>0</v>
      </c>
      <c r="E72" s="226">
        <f>+D72/D156</f>
        <v>0</v>
      </c>
      <c r="F72" s="107"/>
      <c r="G72" s="107"/>
      <c r="H72" s="107"/>
    </row>
    <row r="73" spans="1:8" s="219" customFormat="1" ht="27.75" customHeight="1">
      <c r="A73" s="214"/>
      <c r="B73" s="224" t="s">
        <v>153</v>
      </c>
      <c r="C73" s="224" t="s">
        <v>154</v>
      </c>
      <c r="D73" s="225">
        <f>+D74</f>
        <v>0</v>
      </c>
      <c r="E73" s="226">
        <f>+E74</f>
        <v>0</v>
      </c>
      <c r="F73" s="107"/>
      <c r="G73" s="107"/>
      <c r="H73" s="107"/>
    </row>
    <row r="74" spans="1:8" s="219" customFormat="1" ht="27.75" customHeight="1">
      <c r="A74" s="214"/>
      <c r="B74" s="224" t="s">
        <v>155</v>
      </c>
      <c r="C74" s="224" t="s">
        <v>156</v>
      </c>
      <c r="D74" s="225">
        <v>0</v>
      </c>
      <c r="E74" s="226">
        <f>+D74/D156</f>
        <v>0</v>
      </c>
      <c r="F74" s="107"/>
      <c r="G74" s="107"/>
      <c r="H74" s="107"/>
    </row>
    <row r="75" spans="1:8" s="219" customFormat="1" ht="27.75" customHeight="1">
      <c r="A75" s="214"/>
      <c r="B75" s="215" t="s">
        <v>161</v>
      </c>
      <c r="C75" s="215" t="s">
        <v>162</v>
      </c>
      <c r="D75" s="216">
        <f>+D76+D91+D98+D109+D120+D130+D135+D140+D145</f>
        <v>2659811.1</v>
      </c>
      <c r="E75" s="217">
        <f>+E76+E91+E98+E109+E120+E130+E135+E140+E145</f>
        <v>0.73249181058065627</v>
      </c>
      <c r="F75" s="107"/>
      <c r="G75" s="107"/>
      <c r="H75" s="107"/>
    </row>
    <row r="76" spans="1:8" s="219" customFormat="1" ht="27.75" customHeight="1">
      <c r="A76" s="214"/>
      <c r="B76" s="220" t="s">
        <v>163</v>
      </c>
      <c r="C76" s="220" t="s">
        <v>164</v>
      </c>
      <c r="D76" s="221">
        <f>+D77+D79+D81+D83+D85+D87+D89</f>
        <v>1641287.02</v>
      </c>
      <c r="E76" s="228">
        <f>+E77+E79+E81+E83+E85+E87+E89</f>
        <v>0.45199779035973248</v>
      </c>
      <c r="F76" s="107"/>
      <c r="G76" s="107"/>
      <c r="H76" s="107"/>
    </row>
    <row r="77" spans="1:8" s="219" customFormat="1" ht="27.75" customHeight="1">
      <c r="A77" s="214"/>
      <c r="B77" s="224" t="s">
        <v>165</v>
      </c>
      <c r="C77" s="224" t="s">
        <v>166</v>
      </c>
      <c r="D77" s="225">
        <f>+D78</f>
        <v>1641285.02</v>
      </c>
      <c r="E77" s="226">
        <f>+E78</f>
        <v>0.45199779035973248</v>
      </c>
      <c r="F77" s="107"/>
      <c r="G77" s="107"/>
      <c r="H77" s="107"/>
    </row>
    <row r="78" spans="1:8" s="219" customFormat="1" ht="27.75" customHeight="1">
      <c r="A78" s="214"/>
      <c r="B78" s="224" t="s">
        <v>167</v>
      </c>
      <c r="C78" s="224" t="s">
        <v>166</v>
      </c>
      <c r="D78" s="225">
        <v>1641285.02</v>
      </c>
      <c r="E78" s="226">
        <f>+D78/D156</f>
        <v>0.45199779035973248</v>
      </c>
      <c r="F78" s="107">
        <f>+D78+'FONDO GENERAL '!D99+FAEISM!D23</f>
        <v>2272900</v>
      </c>
      <c r="G78" s="107"/>
      <c r="H78" s="107"/>
    </row>
    <row r="79" spans="1:8" s="219" customFormat="1" ht="27.75" customHeight="1">
      <c r="A79" s="214"/>
      <c r="B79" s="224" t="s">
        <v>168</v>
      </c>
      <c r="C79" s="224" t="s">
        <v>169</v>
      </c>
      <c r="D79" s="225">
        <f>+D80</f>
        <v>0</v>
      </c>
      <c r="E79" s="226">
        <f>+E80</f>
        <v>0</v>
      </c>
      <c r="F79" s="107"/>
      <c r="G79" s="107"/>
      <c r="H79" s="107"/>
    </row>
    <row r="80" spans="1:8" s="219" customFormat="1" ht="27.75" customHeight="1">
      <c r="A80" s="214"/>
      <c r="B80" s="224" t="s">
        <v>170</v>
      </c>
      <c r="C80" s="224" t="s">
        <v>169</v>
      </c>
      <c r="D80" s="225">
        <v>0</v>
      </c>
      <c r="E80" s="226">
        <f>+D80/D156</f>
        <v>0</v>
      </c>
      <c r="F80" s="107"/>
      <c r="G80" s="107"/>
      <c r="H80" s="107"/>
    </row>
    <row r="81" spans="1:8" s="219" customFormat="1" ht="27.75" customHeight="1">
      <c r="A81" s="214"/>
      <c r="B81" s="224" t="s">
        <v>171</v>
      </c>
      <c r="C81" s="224" t="s">
        <v>172</v>
      </c>
      <c r="D81" s="225">
        <f>+D82</f>
        <v>0</v>
      </c>
      <c r="E81" s="226">
        <f>+E82</f>
        <v>0</v>
      </c>
      <c r="F81" s="107"/>
      <c r="G81" s="107"/>
      <c r="H81" s="107"/>
    </row>
    <row r="82" spans="1:8" s="219" customFormat="1" ht="27.75" customHeight="1">
      <c r="A82" s="214"/>
      <c r="B82" s="224" t="s">
        <v>173</v>
      </c>
      <c r="C82" s="224" t="s">
        <v>172</v>
      </c>
      <c r="D82" s="225">
        <v>0</v>
      </c>
      <c r="E82" s="226">
        <f>+D82/D156</f>
        <v>0</v>
      </c>
      <c r="F82" s="107"/>
      <c r="G82" s="107"/>
      <c r="H82" s="107"/>
    </row>
    <row r="83" spans="1:8" s="219" customFormat="1" ht="27.75" customHeight="1">
      <c r="A83" s="214"/>
      <c r="B83" s="224" t="s">
        <v>174</v>
      </c>
      <c r="C83" s="224" t="s">
        <v>175</v>
      </c>
      <c r="D83" s="225">
        <v>2</v>
      </c>
      <c r="E83" s="226">
        <f>+E84</f>
        <v>0</v>
      </c>
      <c r="F83" s="107"/>
      <c r="G83" s="107"/>
      <c r="H83" s="107"/>
    </row>
    <row r="84" spans="1:8" s="219" customFormat="1" ht="27.75" customHeight="1">
      <c r="A84" s="214"/>
      <c r="B84" s="224" t="s">
        <v>176</v>
      </c>
      <c r="C84" s="224" t="s">
        <v>175</v>
      </c>
      <c r="D84" s="225">
        <v>0</v>
      </c>
      <c r="E84" s="226">
        <f>+D84/D156</f>
        <v>0</v>
      </c>
      <c r="F84" s="107"/>
      <c r="G84" s="107"/>
      <c r="H84" s="107"/>
    </row>
    <row r="85" spans="1:8" s="219" customFormat="1" ht="27.75" customHeight="1">
      <c r="A85" s="214"/>
      <c r="B85" s="224" t="s">
        <v>439</v>
      </c>
      <c r="C85" s="224" t="s">
        <v>440</v>
      </c>
      <c r="D85" s="225">
        <f>+D86</f>
        <v>0</v>
      </c>
      <c r="E85" s="226">
        <f>+E86</f>
        <v>0</v>
      </c>
      <c r="F85" s="107"/>
      <c r="G85" s="107"/>
      <c r="H85" s="107"/>
    </row>
    <row r="86" spans="1:8" s="219" customFormat="1" ht="27.75" customHeight="1">
      <c r="A86" s="214"/>
      <c r="B86" s="224" t="s">
        <v>441</v>
      </c>
      <c r="C86" s="224" t="s">
        <v>440</v>
      </c>
      <c r="D86" s="225">
        <v>0</v>
      </c>
      <c r="E86" s="226">
        <f>+D86/D156</f>
        <v>0</v>
      </c>
      <c r="F86" s="107"/>
      <c r="G86" s="107"/>
      <c r="H86" s="107"/>
    </row>
    <row r="87" spans="1:8" s="219" customFormat="1" ht="27.75" customHeight="1">
      <c r="A87" s="214"/>
      <c r="B87" s="224" t="s">
        <v>177</v>
      </c>
      <c r="C87" s="224" t="s">
        <v>178</v>
      </c>
      <c r="D87" s="225">
        <f>+D88</f>
        <v>0</v>
      </c>
      <c r="E87" s="226">
        <v>0</v>
      </c>
      <c r="F87" s="107"/>
      <c r="G87" s="107"/>
      <c r="H87" s="107"/>
    </row>
    <row r="88" spans="1:8" s="219" customFormat="1" ht="27.75" customHeight="1">
      <c r="A88" s="214"/>
      <c r="B88" s="224" t="s">
        <v>179</v>
      </c>
      <c r="C88" s="224" t="s">
        <v>178</v>
      </c>
      <c r="D88" s="225">
        <v>0</v>
      </c>
      <c r="E88" s="226">
        <f>+D88/D156</f>
        <v>0</v>
      </c>
      <c r="F88" s="107"/>
      <c r="G88" s="107"/>
      <c r="H88" s="107"/>
    </row>
    <row r="89" spans="1:8" s="219" customFormat="1" ht="27.75" customHeight="1">
      <c r="A89" s="214"/>
      <c r="B89" s="224" t="s">
        <v>442</v>
      </c>
      <c r="C89" s="224" t="s">
        <v>443</v>
      </c>
      <c r="D89" s="225">
        <f>+D90</f>
        <v>0</v>
      </c>
      <c r="E89" s="226">
        <v>0</v>
      </c>
      <c r="F89" s="107"/>
      <c r="G89" s="107"/>
      <c r="H89" s="107"/>
    </row>
    <row r="90" spans="1:8" s="219" customFormat="1" ht="27.75" customHeight="1">
      <c r="A90" s="214"/>
      <c r="B90" s="224" t="s">
        <v>444</v>
      </c>
      <c r="C90" s="224" t="s">
        <v>445</v>
      </c>
      <c r="D90" s="225">
        <v>0</v>
      </c>
      <c r="E90" s="226">
        <f>+D90/D156</f>
        <v>0</v>
      </c>
      <c r="F90" s="107"/>
      <c r="G90" s="107"/>
      <c r="H90" s="107"/>
    </row>
    <row r="91" spans="1:8" s="219" customFormat="1" ht="27.75" customHeight="1">
      <c r="A91" s="214"/>
      <c r="B91" s="220" t="s">
        <v>180</v>
      </c>
      <c r="C91" s="220" t="s">
        <v>181</v>
      </c>
      <c r="D91" s="221">
        <f>+D92+D96+D94</f>
        <v>386024.08</v>
      </c>
      <c r="E91" s="222">
        <f>+E92+E96+E94</f>
        <v>0.10630818478173194</v>
      </c>
      <c r="F91" s="107"/>
      <c r="G91" s="107"/>
      <c r="H91" s="107"/>
    </row>
    <row r="92" spans="1:8" s="219" customFormat="1" ht="27.75" customHeight="1">
      <c r="A92" s="214"/>
      <c r="B92" s="224" t="s">
        <v>182</v>
      </c>
      <c r="C92" s="224" t="s">
        <v>183</v>
      </c>
      <c r="D92" s="225">
        <f>+D93</f>
        <v>0</v>
      </c>
      <c r="E92" s="226">
        <v>0</v>
      </c>
      <c r="F92" s="107"/>
      <c r="G92" s="107"/>
      <c r="H92" s="107"/>
    </row>
    <row r="93" spans="1:8" s="219" customFormat="1" ht="27.75" customHeight="1">
      <c r="A93" s="214"/>
      <c r="B93" s="224" t="s">
        <v>184</v>
      </c>
      <c r="C93" s="224" t="s">
        <v>185</v>
      </c>
      <c r="D93" s="225">
        <v>0</v>
      </c>
      <c r="E93" s="226">
        <f>+D93/D156</f>
        <v>0</v>
      </c>
      <c r="F93" s="107"/>
      <c r="G93" s="107"/>
      <c r="H93" s="107"/>
    </row>
    <row r="94" spans="1:8" s="219" customFormat="1" ht="27.75" customHeight="1">
      <c r="A94" s="214"/>
      <c r="B94" s="229">
        <v>32500</v>
      </c>
      <c r="C94" s="224" t="s">
        <v>187</v>
      </c>
      <c r="D94" s="225">
        <f>+D95</f>
        <v>0</v>
      </c>
      <c r="E94" s="226">
        <f>+E95</f>
        <v>0</v>
      </c>
      <c r="F94" s="107"/>
      <c r="G94" s="107"/>
      <c r="H94" s="107"/>
    </row>
    <row r="95" spans="1:8" s="219" customFormat="1" ht="27.75" customHeight="1">
      <c r="A95" s="214"/>
      <c r="B95" s="229">
        <v>32501</v>
      </c>
      <c r="C95" s="224" t="s">
        <v>187</v>
      </c>
      <c r="D95" s="225">
        <v>0</v>
      </c>
      <c r="E95" s="226">
        <f>+D95/D156</f>
        <v>0</v>
      </c>
      <c r="F95" s="107"/>
      <c r="G95" s="107"/>
      <c r="H95" s="107"/>
    </row>
    <row r="96" spans="1:8" s="219" customFormat="1" ht="27.75" customHeight="1">
      <c r="A96" s="214"/>
      <c r="B96" s="224" t="s">
        <v>189</v>
      </c>
      <c r="C96" s="224" t="s">
        <v>190</v>
      </c>
      <c r="D96" s="225">
        <f>+D97</f>
        <v>386024.08</v>
      </c>
      <c r="E96" s="226">
        <f>+E97</f>
        <v>0.10630818478173194</v>
      </c>
      <c r="F96" s="107"/>
      <c r="G96" s="107"/>
      <c r="H96" s="107"/>
    </row>
    <row r="97" spans="1:8" s="219" customFormat="1" ht="27.75" customHeight="1">
      <c r="A97" s="230"/>
      <c r="B97" s="231" t="s">
        <v>191</v>
      </c>
      <c r="C97" s="231" t="s">
        <v>190</v>
      </c>
      <c r="D97" s="232">
        <f>120000+266024.08</f>
        <v>386024.08</v>
      </c>
      <c r="E97" s="226">
        <f>+D97/D156</f>
        <v>0.10630818478173194</v>
      </c>
      <c r="F97" s="107"/>
      <c r="G97" s="107"/>
      <c r="H97" s="107"/>
    </row>
    <row r="98" spans="1:8" s="219" customFormat="1" ht="27.75" customHeight="1">
      <c r="A98" s="214"/>
      <c r="B98" s="220" t="s">
        <v>195</v>
      </c>
      <c r="C98" s="220" t="s">
        <v>196</v>
      </c>
      <c r="D98" s="221">
        <f>+D99+D102+D104+D106</f>
        <v>0</v>
      </c>
      <c r="E98" s="233">
        <f>+E99+E102+E104+E106</f>
        <v>0</v>
      </c>
      <c r="F98" s="107"/>
      <c r="G98" s="107"/>
      <c r="H98" s="107"/>
    </row>
    <row r="99" spans="1:8" s="219" customFormat="1" ht="27.75" customHeight="1">
      <c r="A99" s="214"/>
      <c r="B99" s="224" t="s">
        <v>197</v>
      </c>
      <c r="C99" s="224" t="s">
        <v>198</v>
      </c>
      <c r="D99" s="225">
        <f>+D100+D101</f>
        <v>0</v>
      </c>
      <c r="E99" s="226">
        <f>+E100+E101</f>
        <v>0</v>
      </c>
      <c r="F99" s="107"/>
      <c r="G99" s="107"/>
      <c r="H99" s="107"/>
    </row>
    <row r="100" spans="1:8" s="219" customFormat="1" ht="27.75" customHeight="1">
      <c r="A100" s="214"/>
      <c r="B100" s="224" t="s">
        <v>199</v>
      </c>
      <c r="C100" s="224" t="s">
        <v>200</v>
      </c>
      <c r="D100" s="225">
        <v>0</v>
      </c>
      <c r="E100" s="226">
        <f>+D100/D156</f>
        <v>0</v>
      </c>
      <c r="F100" s="107"/>
      <c r="G100" s="107"/>
      <c r="H100" s="107"/>
    </row>
    <row r="101" spans="1:8" s="219" customFormat="1" ht="27.75" customHeight="1">
      <c r="A101" s="214"/>
      <c r="B101" s="224" t="s">
        <v>446</v>
      </c>
      <c r="C101" s="224" t="s">
        <v>447</v>
      </c>
      <c r="D101" s="225">
        <v>0</v>
      </c>
      <c r="E101" s="226">
        <v>0</v>
      </c>
      <c r="F101" s="107"/>
      <c r="G101" s="107"/>
      <c r="H101" s="107"/>
    </row>
    <row r="102" spans="1:8" s="219" customFormat="1" ht="27.75" customHeight="1">
      <c r="A102" s="214"/>
      <c r="B102" s="224" t="s">
        <v>204</v>
      </c>
      <c r="C102" s="224" t="s">
        <v>205</v>
      </c>
      <c r="D102" s="225">
        <f>+D103</f>
        <v>0</v>
      </c>
      <c r="E102" s="226">
        <f>+E103</f>
        <v>0</v>
      </c>
      <c r="F102" s="107"/>
      <c r="G102" s="107"/>
      <c r="H102" s="107"/>
    </row>
    <row r="103" spans="1:8" s="219" customFormat="1" ht="27.75" customHeight="1">
      <c r="A103" s="214"/>
      <c r="B103" s="224" t="s">
        <v>206</v>
      </c>
      <c r="C103" s="224" t="s">
        <v>207</v>
      </c>
      <c r="D103" s="225">
        <v>0</v>
      </c>
      <c r="E103" s="226">
        <f>+D103/D156</f>
        <v>0</v>
      </c>
      <c r="F103" s="107"/>
      <c r="G103" s="107"/>
      <c r="H103" s="107"/>
    </row>
    <row r="104" spans="1:8" s="219" customFormat="1" ht="27.75" customHeight="1">
      <c r="A104" s="214"/>
      <c r="B104" s="224" t="s">
        <v>210</v>
      </c>
      <c r="C104" s="224" t="s">
        <v>211</v>
      </c>
      <c r="D104" s="225">
        <f>+D105</f>
        <v>0</v>
      </c>
      <c r="E104" s="226">
        <f>+E105</f>
        <v>0</v>
      </c>
      <c r="F104" s="107"/>
      <c r="G104" s="107"/>
      <c r="H104" s="107"/>
    </row>
    <row r="105" spans="1:8" s="219" customFormat="1" ht="27.75" customHeight="1">
      <c r="A105" s="214"/>
      <c r="B105" s="224" t="s">
        <v>212</v>
      </c>
      <c r="C105" s="224" t="s">
        <v>211</v>
      </c>
      <c r="D105" s="225">
        <v>0</v>
      </c>
      <c r="E105" s="226">
        <v>0</v>
      </c>
      <c r="F105" s="107"/>
      <c r="G105" s="107"/>
      <c r="H105" s="107"/>
    </row>
    <row r="106" spans="1:8" s="219" customFormat="1" ht="27.75" customHeight="1">
      <c r="A106" s="214"/>
      <c r="B106" s="224" t="s">
        <v>213</v>
      </c>
      <c r="C106" s="224" t="s">
        <v>214</v>
      </c>
      <c r="D106" s="225">
        <f>+D107+D108</f>
        <v>0</v>
      </c>
      <c r="E106" s="226">
        <f>+E107+E108</f>
        <v>0</v>
      </c>
      <c r="F106" s="107"/>
      <c r="G106" s="107"/>
      <c r="H106" s="107"/>
    </row>
    <row r="107" spans="1:8" s="219" customFormat="1" ht="27.75" customHeight="1">
      <c r="A107" s="214"/>
      <c r="B107" s="224" t="s">
        <v>215</v>
      </c>
      <c r="C107" s="224" t="s">
        <v>216</v>
      </c>
      <c r="D107" s="225">
        <v>0</v>
      </c>
      <c r="E107" s="226">
        <f>+D107/D156</f>
        <v>0</v>
      </c>
      <c r="F107" s="107"/>
      <c r="G107" s="107"/>
      <c r="H107" s="107"/>
    </row>
    <row r="108" spans="1:8" s="219" customFormat="1" ht="27.75" customHeight="1">
      <c r="A108" s="214"/>
      <c r="B108" s="224" t="s">
        <v>217</v>
      </c>
      <c r="C108" s="224" t="s">
        <v>218</v>
      </c>
      <c r="D108" s="225">
        <v>0</v>
      </c>
      <c r="E108" s="226">
        <f>+D108/D156</f>
        <v>0</v>
      </c>
      <c r="F108" s="107"/>
      <c r="G108" s="107"/>
      <c r="H108" s="107"/>
    </row>
    <row r="109" spans="1:8" s="219" customFormat="1" ht="27.75" customHeight="1">
      <c r="A109" s="214"/>
      <c r="B109" s="220" t="s">
        <v>219</v>
      </c>
      <c r="C109" s="220" t="s">
        <v>220</v>
      </c>
      <c r="D109" s="221">
        <f>+D110+D112+D114+D116+D118</f>
        <v>101500</v>
      </c>
      <c r="E109" s="228">
        <f>+E110+E112+E114+E116+E118</f>
        <v>2.7952351457830794E-2</v>
      </c>
      <c r="F109" s="107"/>
      <c r="G109" s="107"/>
      <c r="H109" s="107"/>
    </row>
    <row r="110" spans="1:8" s="219" customFormat="1" ht="27.75" customHeight="1">
      <c r="A110" s="214"/>
      <c r="B110" s="224" t="s">
        <v>221</v>
      </c>
      <c r="C110" s="224" t="s">
        <v>222</v>
      </c>
      <c r="D110" s="225">
        <f>+D111</f>
        <v>1500</v>
      </c>
      <c r="E110" s="226">
        <f>+E111</f>
        <v>4.1308893780045512E-4</v>
      </c>
      <c r="F110" s="107"/>
      <c r="G110" s="107"/>
      <c r="H110" s="107"/>
    </row>
    <row r="111" spans="1:8" s="219" customFormat="1" ht="27.75" customHeight="1">
      <c r="A111" s="214"/>
      <c r="B111" s="224" t="s">
        <v>223</v>
      </c>
      <c r="C111" s="224" t="s">
        <v>224</v>
      </c>
      <c r="D111" s="225">
        <v>1500</v>
      </c>
      <c r="E111" s="226">
        <f>+D111/D156</f>
        <v>4.1308893780045512E-4</v>
      </c>
      <c r="F111" s="107"/>
      <c r="G111" s="107"/>
      <c r="H111" s="107"/>
    </row>
    <row r="112" spans="1:8" s="219" customFormat="1" ht="27.75" customHeight="1">
      <c r="A112" s="214"/>
      <c r="B112" s="224" t="s">
        <v>225</v>
      </c>
      <c r="C112" s="224" t="s">
        <v>226</v>
      </c>
      <c r="D112" s="225">
        <f>+D113</f>
        <v>0</v>
      </c>
      <c r="E112" s="226">
        <f>+E113</f>
        <v>0</v>
      </c>
      <c r="F112" s="107"/>
      <c r="G112" s="107"/>
      <c r="H112" s="107"/>
    </row>
    <row r="113" spans="1:8" s="219" customFormat="1" ht="27.75" customHeight="1">
      <c r="A113" s="214"/>
      <c r="B113" s="224" t="s">
        <v>227</v>
      </c>
      <c r="C113" s="224" t="s">
        <v>228</v>
      </c>
      <c r="D113" s="225">
        <v>0</v>
      </c>
      <c r="E113" s="226">
        <f>+D113/D156</f>
        <v>0</v>
      </c>
      <c r="F113" s="107"/>
      <c r="G113" s="107"/>
      <c r="H113" s="107"/>
    </row>
    <row r="114" spans="1:8" s="219" customFormat="1" ht="27.75" customHeight="1">
      <c r="A114" s="214"/>
      <c r="B114" s="224" t="s">
        <v>229</v>
      </c>
      <c r="C114" s="224" t="s">
        <v>230</v>
      </c>
      <c r="D114" s="225">
        <f>+D115</f>
        <v>0</v>
      </c>
      <c r="E114" s="226">
        <f>+E115</f>
        <v>0</v>
      </c>
      <c r="F114" s="107"/>
      <c r="G114" s="107"/>
      <c r="H114" s="107"/>
    </row>
    <row r="115" spans="1:8" s="219" customFormat="1" ht="27.75" customHeight="1">
      <c r="A115" s="214"/>
      <c r="B115" s="224" t="s">
        <v>231</v>
      </c>
      <c r="C115" s="224" t="s">
        <v>230</v>
      </c>
      <c r="D115" s="225">
        <v>0</v>
      </c>
      <c r="E115" s="226">
        <f>+D115/D156</f>
        <v>0</v>
      </c>
      <c r="F115" s="107"/>
      <c r="G115" s="107"/>
      <c r="H115" s="107"/>
    </row>
    <row r="116" spans="1:8" s="219" customFormat="1" ht="27.75" customHeight="1">
      <c r="A116" s="214"/>
      <c r="B116" s="224" t="s">
        <v>232</v>
      </c>
      <c r="C116" s="224" t="s">
        <v>233</v>
      </c>
      <c r="D116" s="225">
        <f>+D117</f>
        <v>100000</v>
      </c>
      <c r="E116" s="226">
        <f>+E117</f>
        <v>2.753926252003034E-2</v>
      </c>
      <c r="F116" s="107"/>
      <c r="G116" s="107"/>
      <c r="H116" s="107"/>
    </row>
    <row r="117" spans="1:8" s="219" customFormat="1" ht="27.75" customHeight="1">
      <c r="A117" s="214"/>
      <c r="B117" s="224" t="s">
        <v>234</v>
      </c>
      <c r="C117" s="224" t="s">
        <v>233</v>
      </c>
      <c r="D117" s="225">
        <v>100000</v>
      </c>
      <c r="E117" s="226">
        <f>+D117/D156</f>
        <v>2.753926252003034E-2</v>
      </c>
      <c r="F117" s="107"/>
      <c r="G117" s="107"/>
      <c r="H117" s="107"/>
    </row>
    <row r="118" spans="1:8" s="219" customFormat="1" ht="27.75" customHeight="1">
      <c r="A118" s="214"/>
      <c r="B118" s="224" t="s">
        <v>235</v>
      </c>
      <c r="C118" s="224" t="s">
        <v>236</v>
      </c>
      <c r="D118" s="225">
        <f>+D119</f>
        <v>0</v>
      </c>
      <c r="E118" s="226">
        <f>+E119</f>
        <v>0</v>
      </c>
      <c r="F118" s="107"/>
      <c r="G118" s="107"/>
      <c r="H118" s="107"/>
    </row>
    <row r="119" spans="1:8" s="219" customFormat="1" ht="27.75" customHeight="1">
      <c r="A119" s="214"/>
      <c r="B119" s="224" t="s">
        <v>237</v>
      </c>
      <c r="C119" s="224" t="s">
        <v>236</v>
      </c>
      <c r="D119" s="225">
        <v>0</v>
      </c>
      <c r="E119" s="226">
        <f>+D119/D156</f>
        <v>0</v>
      </c>
      <c r="F119" s="107"/>
      <c r="G119" s="107"/>
      <c r="H119" s="107"/>
    </row>
    <row r="120" spans="1:8" s="219" customFormat="1" ht="27.75" customHeight="1">
      <c r="A120" s="214"/>
      <c r="B120" s="220" t="s">
        <v>238</v>
      </c>
      <c r="C120" s="220" t="s">
        <v>239</v>
      </c>
      <c r="D120" s="221">
        <f>+D121+D123+D125+D127</f>
        <v>31000</v>
      </c>
      <c r="E120" s="228">
        <f>+E121+E123+E125+E127</f>
        <v>8.5371713812094057E-3</v>
      </c>
      <c r="F120" s="107"/>
      <c r="G120" s="107"/>
      <c r="H120" s="107"/>
    </row>
    <row r="121" spans="1:8" s="219" customFormat="1" ht="27.75" customHeight="1">
      <c r="A121" s="214"/>
      <c r="B121" s="224" t="s">
        <v>240</v>
      </c>
      <c r="C121" s="224" t="s">
        <v>241</v>
      </c>
      <c r="D121" s="225">
        <f>+D122</f>
        <v>0</v>
      </c>
      <c r="E121" s="226">
        <f>+E122</f>
        <v>0</v>
      </c>
      <c r="F121" s="107"/>
      <c r="G121" s="107"/>
      <c r="H121" s="107"/>
    </row>
    <row r="122" spans="1:8" s="219" customFormat="1" ht="27.75" customHeight="1">
      <c r="A122" s="214"/>
      <c r="B122" s="224" t="s">
        <v>242</v>
      </c>
      <c r="C122" s="224" t="s">
        <v>243</v>
      </c>
      <c r="D122" s="225">
        <v>0</v>
      </c>
      <c r="E122" s="226">
        <f>+D122/D156</f>
        <v>0</v>
      </c>
      <c r="F122" s="107"/>
      <c r="G122" s="107"/>
      <c r="H122" s="107"/>
    </row>
    <row r="123" spans="1:8" s="219" customFormat="1" ht="27.75" customHeight="1">
      <c r="A123" s="214"/>
      <c r="B123" s="224" t="s">
        <v>244</v>
      </c>
      <c r="C123" s="224" t="s">
        <v>245</v>
      </c>
      <c r="D123" s="225">
        <f>+D124</f>
        <v>0</v>
      </c>
      <c r="E123" s="226">
        <f>+E124</f>
        <v>0</v>
      </c>
      <c r="F123" s="107"/>
      <c r="G123" s="107"/>
      <c r="H123" s="107"/>
    </row>
    <row r="124" spans="1:8" s="219" customFormat="1" ht="27.75" customHeight="1">
      <c r="A124" s="214"/>
      <c r="B124" s="224" t="s">
        <v>246</v>
      </c>
      <c r="C124" s="224" t="s">
        <v>245</v>
      </c>
      <c r="D124" s="225">
        <v>0</v>
      </c>
      <c r="E124" s="226">
        <f>+D124/D156</f>
        <v>0</v>
      </c>
      <c r="F124" s="107"/>
      <c r="G124" s="107"/>
      <c r="H124" s="107"/>
    </row>
    <row r="125" spans="1:8" s="219" customFormat="1" ht="27.75" customHeight="1">
      <c r="A125" s="214"/>
      <c r="B125" s="224" t="s">
        <v>247</v>
      </c>
      <c r="C125" s="224" t="s">
        <v>248</v>
      </c>
      <c r="D125" s="225">
        <f>+D126</f>
        <v>0</v>
      </c>
      <c r="E125" s="226">
        <f>+E126</f>
        <v>0</v>
      </c>
      <c r="F125" s="107"/>
      <c r="G125" s="107"/>
      <c r="H125" s="107"/>
    </row>
    <row r="126" spans="1:8" s="219" customFormat="1" ht="27.75" customHeight="1">
      <c r="A126" s="214"/>
      <c r="B126" s="224" t="s">
        <v>249</v>
      </c>
      <c r="C126" s="224" t="s">
        <v>248</v>
      </c>
      <c r="D126" s="225">
        <v>0</v>
      </c>
      <c r="E126" s="226">
        <f>+D126/D156</f>
        <v>0</v>
      </c>
      <c r="F126" s="107"/>
      <c r="G126" s="107"/>
      <c r="H126" s="107"/>
    </row>
    <row r="127" spans="1:8" s="219" customFormat="1" ht="27.75" customHeight="1">
      <c r="A127" s="214"/>
      <c r="B127" s="224" t="s">
        <v>250</v>
      </c>
      <c r="C127" s="224" t="s">
        <v>251</v>
      </c>
      <c r="D127" s="225">
        <f>+D128+D129</f>
        <v>31000</v>
      </c>
      <c r="E127" s="226">
        <f>+E128+E129</f>
        <v>8.5371713812094057E-3</v>
      </c>
      <c r="F127" s="107"/>
      <c r="G127" s="107"/>
      <c r="H127" s="107"/>
    </row>
    <row r="128" spans="1:8" s="219" customFormat="1" ht="27.75" customHeight="1">
      <c r="A128" s="214"/>
      <c r="B128" s="224" t="s">
        <v>252</v>
      </c>
      <c r="C128" s="224" t="s">
        <v>253</v>
      </c>
      <c r="D128" s="225">
        <v>31000</v>
      </c>
      <c r="E128" s="226">
        <f>+D128/D156</f>
        <v>8.5371713812094057E-3</v>
      </c>
      <c r="F128" s="107"/>
      <c r="G128" s="107"/>
      <c r="H128" s="107"/>
    </row>
    <row r="129" spans="1:8" s="219" customFormat="1" ht="27.75" customHeight="1">
      <c r="A129" s="214"/>
      <c r="B129" s="224" t="s">
        <v>254</v>
      </c>
      <c r="C129" s="224" t="s">
        <v>255</v>
      </c>
      <c r="D129" s="225">
        <v>0</v>
      </c>
      <c r="E129" s="226">
        <f>+D129/D156</f>
        <v>0</v>
      </c>
      <c r="F129" s="107"/>
      <c r="G129" s="107"/>
      <c r="H129" s="107"/>
    </row>
    <row r="130" spans="1:8" s="219" customFormat="1" ht="27.75" customHeight="1">
      <c r="A130" s="214"/>
      <c r="B130" s="220" t="s">
        <v>256</v>
      </c>
      <c r="C130" s="220" t="s">
        <v>257</v>
      </c>
      <c r="D130" s="221">
        <f>+D131+D133</f>
        <v>0</v>
      </c>
      <c r="E130" s="228">
        <f>+E131+E133</f>
        <v>0</v>
      </c>
      <c r="F130" s="107"/>
      <c r="G130" s="107"/>
      <c r="H130" s="107"/>
    </row>
    <row r="131" spans="1:8" s="219" customFormat="1" ht="27.75" customHeight="1">
      <c r="A131" s="214"/>
      <c r="B131" s="224" t="s">
        <v>258</v>
      </c>
      <c r="C131" s="224" t="s">
        <v>259</v>
      </c>
      <c r="D131" s="225">
        <f>+D132</f>
        <v>0</v>
      </c>
      <c r="E131" s="226">
        <f>+E132</f>
        <v>0</v>
      </c>
      <c r="F131" s="107"/>
      <c r="G131" s="107"/>
      <c r="H131" s="107"/>
    </row>
    <row r="132" spans="1:8" s="219" customFormat="1" ht="27.75" customHeight="1">
      <c r="A132" s="214"/>
      <c r="B132" s="224" t="s">
        <v>260</v>
      </c>
      <c r="C132" s="224" t="s">
        <v>259</v>
      </c>
      <c r="D132" s="225">
        <v>0</v>
      </c>
      <c r="E132" s="226">
        <f>+D132/D156</f>
        <v>0</v>
      </c>
      <c r="F132" s="107"/>
      <c r="G132" s="107"/>
      <c r="H132" s="107"/>
    </row>
    <row r="133" spans="1:8" s="219" customFormat="1" ht="27.75" customHeight="1">
      <c r="A133" s="214"/>
      <c r="B133" s="224" t="s">
        <v>261</v>
      </c>
      <c r="C133" s="224" t="s">
        <v>262</v>
      </c>
      <c r="D133" s="225">
        <f>+D134</f>
        <v>0</v>
      </c>
      <c r="E133" s="226">
        <f>+E134</f>
        <v>0</v>
      </c>
      <c r="F133" s="107"/>
      <c r="G133" s="107"/>
      <c r="H133" s="107"/>
    </row>
    <row r="134" spans="1:8" s="219" customFormat="1" ht="27.75" customHeight="1">
      <c r="A134" s="214"/>
      <c r="B134" s="224" t="s">
        <v>263</v>
      </c>
      <c r="C134" s="224" t="s">
        <v>262</v>
      </c>
      <c r="D134" s="225">
        <v>0</v>
      </c>
      <c r="E134" s="226">
        <f>+D134/D156</f>
        <v>0</v>
      </c>
      <c r="F134" s="107"/>
      <c r="G134" s="107"/>
      <c r="H134" s="107"/>
    </row>
    <row r="135" spans="1:8" s="219" customFormat="1" ht="27.75" customHeight="1">
      <c r="A135" s="214"/>
      <c r="B135" s="220" t="s">
        <v>264</v>
      </c>
      <c r="C135" s="220" t="s">
        <v>265</v>
      </c>
      <c r="D135" s="221">
        <f>+D136+D138</f>
        <v>0</v>
      </c>
      <c r="E135" s="228">
        <f>+E136+E138</f>
        <v>0</v>
      </c>
      <c r="F135" s="107"/>
      <c r="G135" s="107"/>
      <c r="H135" s="107"/>
    </row>
    <row r="136" spans="1:8" s="219" customFormat="1" ht="27.75" customHeight="1">
      <c r="A136" s="214"/>
      <c r="B136" s="224" t="s">
        <v>266</v>
      </c>
      <c r="C136" s="224" t="s">
        <v>267</v>
      </c>
      <c r="D136" s="225">
        <f>+D137</f>
        <v>0</v>
      </c>
      <c r="E136" s="226">
        <f>+E137</f>
        <v>0</v>
      </c>
      <c r="F136" s="107"/>
      <c r="G136" s="107"/>
      <c r="H136" s="107"/>
    </row>
    <row r="137" spans="1:8" s="219" customFormat="1" ht="27.75" customHeight="1">
      <c r="A137" s="214"/>
      <c r="B137" s="224" t="s">
        <v>268</v>
      </c>
      <c r="C137" s="224" t="s">
        <v>267</v>
      </c>
      <c r="D137" s="225">
        <v>0</v>
      </c>
      <c r="E137" s="226">
        <f>+D137/D156</f>
        <v>0</v>
      </c>
      <c r="F137" s="107"/>
      <c r="G137" s="107"/>
      <c r="H137" s="107"/>
    </row>
    <row r="138" spans="1:8" s="219" customFormat="1" ht="27.75" customHeight="1">
      <c r="A138" s="214"/>
      <c r="B138" s="224" t="s">
        <v>269</v>
      </c>
      <c r="C138" s="224" t="s">
        <v>270</v>
      </c>
      <c r="D138" s="225">
        <f>+D139</f>
        <v>0</v>
      </c>
      <c r="E138" s="226">
        <f>+E139</f>
        <v>0</v>
      </c>
      <c r="F138" s="107"/>
      <c r="G138" s="107"/>
      <c r="H138" s="107"/>
    </row>
    <row r="139" spans="1:8" s="219" customFormat="1" ht="27.75" customHeight="1">
      <c r="A139" s="214"/>
      <c r="B139" s="224" t="s">
        <v>271</v>
      </c>
      <c r="C139" s="224" t="s">
        <v>270</v>
      </c>
      <c r="D139" s="225">
        <v>0</v>
      </c>
      <c r="E139" s="226">
        <f>+D139/D156</f>
        <v>0</v>
      </c>
      <c r="F139" s="107"/>
      <c r="G139" s="107"/>
      <c r="H139" s="107"/>
    </row>
    <row r="140" spans="1:8" s="219" customFormat="1" ht="27.75" customHeight="1">
      <c r="A140" s="214"/>
      <c r="B140" s="220" t="s">
        <v>272</v>
      </c>
      <c r="C140" s="220" t="s">
        <v>273</v>
      </c>
      <c r="D140" s="221">
        <f>+D141+D143</f>
        <v>200000</v>
      </c>
      <c r="E140" s="228">
        <f>+E141+E143</f>
        <v>5.507852504006068E-2</v>
      </c>
      <c r="F140" s="107"/>
      <c r="G140" s="107"/>
      <c r="H140" s="107"/>
    </row>
    <row r="141" spans="1:8" s="219" customFormat="1" ht="27.75" customHeight="1">
      <c r="A141" s="214"/>
      <c r="B141" s="224" t="s">
        <v>274</v>
      </c>
      <c r="C141" s="224" t="s">
        <v>275</v>
      </c>
      <c r="D141" s="225">
        <f>+D142</f>
        <v>200000</v>
      </c>
      <c r="E141" s="226">
        <f>+E142</f>
        <v>5.507852504006068E-2</v>
      </c>
      <c r="F141" s="107"/>
      <c r="G141" s="107"/>
      <c r="H141" s="107"/>
    </row>
    <row r="142" spans="1:8" s="219" customFormat="1" ht="27.75" customHeight="1">
      <c r="A142" s="214"/>
      <c r="B142" s="224" t="s">
        <v>276</v>
      </c>
      <c r="C142" s="224" t="s">
        <v>275</v>
      </c>
      <c r="D142" s="225">
        <v>200000</v>
      </c>
      <c r="E142" s="226">
        <f>+D142/D156</f>
        <v>5.507852504006068E-2</v>
      </c>
      <c r="F142" s="107"/>
      <c r="G142" s="107"/>
      <c r="H142" s="107"/>
    </row>
    <row r="143" spans="1:8" s="219" customFormat="1" ht="27.75" customHeight="1">
      <c r="A143" s="214"/>
      <c r="B143" s="224" t="s">
        <v>277</v>
      </c>
      <c r="C143" s="224" t="s">
        <v>278</v>
      </c>
      <c r="D143" s="225">
        <f>+D144</f>
        <v>0</v>
      </c>
      <c r="E143" s="226">
        <f>+E144</f>
        <v>0</v>
      </c>
      <c r="F143" s="107"/>
      <c r="G143" s="107"/>
      <c r="H143" s="107"/>
    </row>
    <row r="144" spans="1:8" s="219" customFormat="1" ht="27.75" customHeight="1">
      <c r="A144" s="214"/>
      <c r="B144" s="224" t="s">
        <v>279</v>
      </c>
      <c r="C144" s="224" t="s">
        <v>278</v>
      </c>
      <c r="D144" s="225">
        <v>0</v>
      </c>
      <c r="E144" s="226">
        <f>+D144/D156</f>
        <v>0</v>
      </c>
      <c r="F144" s="107"/>
      <c r="G144" s="107"/>
      <c r="H144" s="107"/>
    </row>
    <row r="145" spans="1:9" s="219" customFormat="1" ht="27.75" customHeight="1">
      <c r="A145" s="214"/>
      <c r="B145" s="220" t="s">
        <v>280</v>
      </c>
      <c r="C145" s="220" t="s">
        <v>281</v>
      </c>
      <c r="D145" s="221">
        <f>+D146+D148+D150</f>
        <v>300000</v>
      </c>
      <c r="E145" s="228">
        <f>+E146+E148+E150</f>
        <v>8.2617787560091013E-2</v>
      </c>
      <c r="F145" s="107"/>
      <c r="G145" s="107"/>
      <c r="H145" s="107"/>
    </row>
    <row r="146" spans="1:9" s="219" customFormat="1" ht="27.75" customHeight="1">
      <c r="A146" s="214"/>
      <c r="B146" s="224" t="s">
        <v>282</v>
      </c>
      <c r="C146" s="224" t="s">
        <v>283</v>
      </c>
      <c r="D146" s="225">
        <f>+D147</f>
        <v>0</v>
      </c>
      <c r="E146" s="226">
        <f>+E147</f>
        <v>0</v>
      </c>
      <c r="F146" s="107"/>
      <c r="G146" s="107"/>
      <c r="H146" s="107"/>
    </row>
    <row r="147" spans="1:9" s="219" customFormat="1" ht="27.75" customHeight="1">
      <c r="A147" s="214"/>
      <c r="B147" s="224" t="s">
        <v>284</v>
      </c>
      <c r="C147" s="224" t="s">
        <v>285</v>
      </c>
      <c r="D147" s="225">
        <v>0</v>
      </c>
      <c r="E147" s="226">
        <f>+D147/D156</f>
        <v>0</v>
      </c>
      <c r="F147" s="107"/>
      <c r="G147" s="107"/>
      <c r="H147" s="107"/>
    </row>
    <row r="148" spans="1:9" s="219" customFormat="1" ht="27.75" customHeight="1">
      <c r="A148" s="214"/>
      <c r="B148" s="224" t="s">
        <v>288</v>
      </c>
      <c r="C148" s="224" t="s">
        <v>289</v>
      </c>
      <c r="D148" s="225">
        <f>+D149</f>
        <v>300000</v>
      </c>
      <c r="E148" s="226">
        <f>+E149</f>
        <v>8.2617787560091013E-2</v>
      </c>
      <c r="F148" s="107"/>
      <c r="G148" s="107"/>
      <c r="H148" s="107"/>
    </row>
    <row r="149" spans="1:9" s="219" customFormat="1" ht="27.75" customHeight="1">
      <c r="A149" s="214"/>
      <c r="B149" s="224" t="s">
        <v>290</v>
      </c>
      <c r="C149" s="224" t="s">
        <v>289</v>
      </c>
      <c r="D149" s="225">
        <v>300000</v>
      </c>
      <c r="E149" s="226">
        <f>+D149/D156</f>
        <v>8.2617787560091013E-2</v>
      </c>
      <c r="F149" s="107"/>
      <c r="G149" s="107"/>
      <c r="H149" s="107"/>
    </row>
    <row r="150" spans="1:9" s="219" customFormat="1" ht="27.75" customHeight="1">
      <c r="A150" s="214"/>
      <c r="B150" s="224" t="s">
        <v>291</v>
      </c>
      <c r="C150" s="224" t="s">
        <v>281</v>
      </c>
      <c r="D150" s="225">
        <f>+D151</f>
        <v>0</v>
      </c>
      <c r="E150" s="226">
        <f>+E151</f>
        <v>0</v>
      </c>
      <c r="F150" s="107"/>
      <c r="G150" s="107"/>
      <c r="H150" s="107"/>
    </row>
    <row r="151" spans="1:9" s="219" customFormat="1" ht="27.75" customHeight="1">
      <c r="A151" s="214"/>
      <c r="B151" s="224" t="s">
        <v>293</v>
      </c>
      <c r="C151" s="224" t="s">
        <v>294</v>
      </c>
      <c r="D151" s="225">
        <v>0</v>
      </c>
      <c r="E151" s="226">
        <f>+D151/D156</f>
        <v>0</v>
      </c>
      <c r="F151" s="107"/>
      <c r="G151" s="107"/>
      <c r="H151" s="107"/>
    </row>
    <row r="152" spans="1:9" s="219" customFormat="1" ht="27.75" customHeight="1">
      <c r="A152" s="214"/>
      <c r="B152" s="234"/>
      <c r="C152" s="215" t="s">
        <v>492</v>
      </c>
      <c r="D152" s="216">
        <f>+D11+D75</f>
        <v>3631179.3</v>
      </c>
      <c r="E152" s="217">
        <f>+E11+E75</f>
        <v>0.99999944921474959</v>
      </c>
      <c r="F152" s="223"/>
      <c r="G152" s="107"/>
      <c r="H152" s="107"/>
    </row>
    <row r="153" spans="1:9" s="211" customFormat="1" ht="27.75" customHeight="1">
      <c r="B153" s="235"/>
      <c r="C153" s="236"/>
      <c r="D153" s="109"/>
      <c r="E153" s="110"/>
      <c r="F153" s="125"/>
      <c r="G153" s="125"/>
      <c r="H153" s="125"/>
    </row>
    <row r="156" spans="1:9" s="90" customFormat="1" ht="31.5" customHeight="1">
      <c r="A156" s="206"/>
      <c r="B156" s="421" t="s">
        <v>492</v>
      </c>
      <c r="C156" s="421"/>
      <c r="D156" s="183">
        <f>+D152</f>
        <v>3631179.3</v>
      </c>
      <c r="E156" s="237">
        <f>+E152</f>
        <v>0.99999944921474959</v>
      </c>
      <c r="F156" s="90">
        <v>3631179.3</v>
      </c>
      <c r="I156" s="206"/>
    </row>
    <row r="157" spans="1:9" s="90" customFormat="1" ht="27.75" customHeight="1">
      <c r="A157" s="206"/>
      <c r="B157" s="238"/>
      <c r="C157" s="238"/>
      <c r="D157" s="183">
        <f>+D156+'FONDO GENERAL '!D201+FAEISM!D51</f>
        <v>21390553.080000002</v>
      </c>
      <c r="E157" s="186"/>
      <c r="F157" s="90">
        <f>+F156-D156</f>
        <v>0</v>
      </c>
      <c r="I157" s="206"/>
    </row>
    <row r="159" spans="1:9" ht="21" customHeight="1">
      <c r="D159" s="239">
        <v>21390553.079999998</v>
      </c>
    </row>
    <row r="161" spans="4:4" ht="32.25" customHeight="1">
      <c r="D161" s="93">
        <f>+D159-D157</f>
        <v>0</v>
      </c>
    </row>
  </sheetData>
  <mergeCells count="5">
    <mergeCell ref="A2:E3"/>
    <mergeCell ref="A5:E5"/>
    <mergeCell ref="A6:C6"/>
    <mergeCell ref="A9:E9"/>
    <mergeCell ref="B156:C156"/>
  </mergeCells>
  <printOptions horizontalCentered="1"/>
  <pageMargins left="0.19685039370078741" right="0.19685039370078741" top="0.39370078740157483" bottom="0.39370078740157483" header="0.19685039370078741" footer="0.19685039370078741"/>
  <pageSetup scale="76" orientation="landscape"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18</vt:i4>
      </vt:variant>
    </vt:vector>
  </HeadingPairs>
  <TitlesOfParts>
    <vt:vector size="35" baseType="lpstr">
      <vt:lpstr>OFICIO RECEPCION</vt:lpstr>
      <vt:lpstr>EDICTO</vt:lpstr>
      <vt:lpstr>FPE12</vt:lpstr>
      <vt:lpstr>COG</vt:lpstr>
      <vt:lpstr>CE</vt:lpstr>
      <vt:lpstr>CA</vt:lpstr>
      <vt:lpstr>UEG</vt:lpstr>
      <vt:lpstr>PP</vt:lpstr>
      <vt:lpstr>RECURSOS FISCALES </vt:lpstr>
      <vt:lpstr>FONDO GENERAL </vt:lpstr>
      <vt:lpstr>FAEISM</vt:lpstr>
      <vt:lpstr>FAISM</vt:lpstr>
      <vt:lpstr>FORTAMUN</vt:lpstr>
      <vt:lpstr>FFF</vt:lpstr>
      <vt:lpstr>CONCILIACION</vt:lpstr>
      <vt:lpstr>PRESUP MODIFI 1</vt:lpstr>
      <vt:lpstr>PRESUP MODIF 2</vt:lpstr>
      <vt:lpstr>COG!Área_de_impresión</vt:lpstr>
      <vt:lpstr>CONCILIACION!Área_de_impresión</vt:lpstr>
      <vt:lpstr>FAEISM!Área_de_impresión</vt:lpstr>
      <vt:lpstr>FAISM!Área_de_impresión</vt:lpstr>
      <vt:lpstr>'FONDO GENERAL '!Área_de_impresión</vt:lpstr>
      <vt:lpstr>FORTAMUN!Área_de_impresión</vt:lpstr>
      <vt:lpstr>PP!Área_de_impresión</vt:lpstr>
      <vt:lpstr>'RECURSOS FISCALES '!Área_de_impresión</vt:lpstr>
      <vt:lpstr>UEG!Área_de_impresión</vt:lpstr>
      <vt:lpstr>CA!Títulos_a_imprimir</vt:lpstr>
      <vt:lpstr>CE!Títulos_a_imprimir</vt:lpstr>
      <vt:lpstr>COG!Títulos_a_imprimir</vt:lpstr>
      <vt:lpstr>FAEISM!Títulos_a_imprimir</vt:lpstr>
      <vt:lpstr>FAISM!Títulos_a_imprimir</vt:lpstr>
      <vt:lpstr>'FONDO GENERAL '!Títulos_a_imprimir</vt:lpstr>
      <vt:lpstr>FORTAMUN!Títulos_a_imprimir</vt:lpstr>
      <vt:lpstr>'RECURSOS FISCALES '!Títulos_a_imprimir</vt:lpstr>
      <vt:lpstr>UEG!Títulos_a_imprimir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Estado del Ejercicio del Presupuesto por Capítulo del Gasto Al 31/mar./2019</dc:title>
  <dc:creator>FastReport.NET</dc:creator>
  <cp:lastModifiedBy>Memo Luis</cp:lastModifiedBy>
  <cp:lastPrinted>2022-04-23T03:03:22Z</cp:lastPrinted>
  <dcterms:created xsi:type="dcterms:W3CDTF">2009-06-17T07:33:19Z</dcterms:created>
  <dcterms:modified xsi:type="dcterms:W3CDTF">2023-11-10T18:14:54Z</dcterms:modified>
</cp:coreProperties>
</file>