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nes\OneDrive\Escritorio\SEVAC\"/>
    </mc:Choice>
  </mc:AlternateContent>
  <bookViews>
    <workbookView xWindow="-120" yWindow="-120" windowWidth="20736" windowHeight="11316" tabRatio="602" firstSheet="6" activeTab="6"/>
  </bookViews>
  <sheets>
    <sheet name="PORTADA PRESUP ING" sheetId="9" state="hidden" r:id="rId1"/>
    <sheet name="EDICTO" sheetId="1" state="hidden" r:id="rId2"/>
    <sheet name="ANALITICO" sheetId="23" state="hidden" r:id="rId3"/>
    <sheet name="COMPARATIVO 1" sheetId="18" state="hidden" r:id="rId4"/>
    <sheet name="COMPARATIVO 2" sheetId="19" state="hidden" r:id="rId5"/>
    <sheet name="COMPARATIVO 3" sheetId="20" state="hidden" r:id="rId6"/>
    <sheet name="CALENDARIO" sheetId="24" r:id="rId7"/>
    <sheet name="PART. Y APORT. FED." sheetId="25" state="hidden" r:id="rId8"/>
    <sheet name="CLAS. FUENTE FINANCIAMIENTO" sheetId="26" state="hidden" r:id="rId9"/>
    <sheet name="PROYECCION INGRESOS-LDF" sheetId="27" state="hidden" r:id="rId10"/>
    <sheet name="FORMATO FPI-3" sheetId="5" state="hidden" r:id="rId11"/>
    <sheet name="FORMATO FPI-4" sheetId="6" state="hidden" r:id="rId12"/>
    <sheet name="FORMATO PPI-5" sheetId="7" state="hidden" r:id="rId13"/>
  </sheets>
  <definedNames>
    <definedName name="_xlnm._FilterDatabase" localSheetId="2" hidden="1">ANALITICO!$A$11:$I$11</definedName>
    <definedName name="_xlnm.Print_Area" localSheetId="2">ANALITICO!$A$1:$I$319</definedName>
    <definedName name="_xlnm.Print_Area" localSheetId="8">'CLAS. FUENTE FINANCIAMIENTO'!$A$1:$I$43</definedName>
    <definedName name="_xlnm.Print_Area" localSheetId="1">EDICTO!$A$1:$E$70</definedName>
    <definedName name="_xlnm.Print_Area" localSheetId="0">'PORTADA PRESUP ING'!$A$1:$M$35</definedName>
    <definedName name="_xlnm.Print_Area" localSheetId="9">'PROYECCION INGRESOS-LDF'!$A$1:$F$42</definedName>
    <definedName name="_xlnm.Print_Titles" localSheetId="2">ANALITICO!$1:$8</definedName>
    <definedName name="_xlnm.Print_Titles" localSheetId="6">CALENDARIO!$1:$9</definedName>
    <definedName name="_xlnm.Print_Titles" localSheetId="1">EDICTO!$1:$7</definedName>
    <definedName name="_xlnm.Print_Titles" localSheetId="10">'FORMATO FPI-3'!$1:$4</definedName>
    <definedName name="_xlnm.Print_Titles" localSheetId="11">'FORMATO FPI-4'!$1:$4</definedName>
    <definedName name="_xlnm.Print_Titles" localSheetId="12">'FORMATO PPI-5'!$1:$4</definedName>
    <definedName name="_xlnm.Print_Titles" localSheetId="0">'PORTADA PRESUP ING'!$9:$11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38" i="23" l="1"/>
  <c r="I105" i="23"/>
  <c r="I77" i="23"/>
  <c r="I48" i="23"/>
  <c r="I46" i="23"/>
  <c r="I47" i="23"/>
  <c r="H319" i="23"/>
  <c r="I319" i="23" s="1"/>
  <c r="H306" i="23"/>
  <c r="I306" i="23" s="1"/>
  <c r="H293" i="23"/>
  <c r="I293" i="23" s="1"/>
  <c r="H275" i="23"/>
  <c r="I275" i="23" s="1"/>
  <c r="H273" i="23"/>
  <c r="H272" i="23"/>
  <c r="I272" i="23" s="1"/>
  <c r="H271" i="23"/>
  <c r="I271" i="23" s="1"/>
  <c r="H270" i="23"/>
  <c r="I270" i="23" s="1"/>
  <c r="I172" i="23"/>
  <c r="I178" i="23"/>
  <c r="H307" i="23"/>
  <c r="H294" i="23"/>
  <c r="F41" i="27"/>
  <c r="F40" i="27"/>
  <c r="F39" i="27"/>
  <c r="F34" i="27"/>
  <c r="F31" i="27"/>
  <c r="F30" i="27"/>
  <c r="F29" i="27"/>
  <c r="F28" i="27"/>
  <c r="F24" i="27"/>
  <c r="F23" i="27"/>
  <c r="F22" i="27"/>
  <c r="F21" i="27"/>
  <c r="F19" i="27"/>
  <c r="F15" i="27"/>
  <c r="F14" i="27"/>
  <c r="E41" i="27"/>
  <c r="E40" i="27"/>
  <c r="E39" i="27"/>
  <c r="E34" i="27"/>
  <c r="E31" i="27"/>
  <c r="E30" i="27"/>
  <c r="E29" i="27"/>
  <c r="E28" i="27"/>
  <c r="E24" i="27"/>
  <c r="E23" i="27"/>
  <c r="E22" i="27"/>
  <c r="E21" i="27"/>
  <c r="E19" i="27"/>
  <c r="E15" i="27"/>
  <c r="E14" i="27"/>
  <c r="I250" i="23"/>
  <c r="N40" i="24"/>
  <c r="M40" i="24"/>
  <c r="L40" i="24"/>
  <c r="K40" i="24"/>
  <c r="J40" i="24"/>
  <c r="I40" i="24"/>
  <c r="H40" i="24"/>
  <c r="G40" i="24"/>
  <c r="F40" i="24"/>
  <c r="E40" i="24"/>
  <c r="D40" i="24"/>
  <c r="C40" i="24"/>
  <c r="N39" i="24"/>
  <c r="M39" i="24"/>
  <c r="L39" i="24"/>
  <c r="K39" i="24"/>
  <c r="J39" i="24"/>
  <c r="I39" i="24"/>
  <c r="H39" i="24"/>
  <c r="G39" i="24"/>
  <c r="F39" i="24"/>
  <c r="E39" i="24"/>
  <c r="D39" i="24"/>
  <c r="C39" i="24"/>
  <c r="N73" i="24"/>
  <c r="M73" i="24"/>
  <c r="L73" i="24"/>
  <c r="K73" i="24"/>
  <c r="J73" i="24"/>
  <c r="I73" i="24"/>
  <c r="H73" i="24"/>
  <c r="G73" i="24"/>
  <c r="F73" i="24"/>
  <c r="E73" i="24"/>
  <c r="D73" i="24"/>
  <c r="C73" i="24"/>
  <c r="N72" i="24"/>
  <c r="M72" i="24"/>
  <c r="L72" i="24"/>
  <c r="K72" i="24"/>
  <c r="J72" i="24"/>
  <c r="I72" i="24"/>
  <c r="H72" i="24"/>
  <c r="G72" i="24"/>
  <c r="F72" i="24"/>
  <c r="E72" i="24"/>
  <c r="D72" i="24"/>
  <c r="C72" i="24"/>
  <c r="N71" i="24"/>
  <c r="M71" i="24"/>
  <c r="L71" i="24"/>
  <c r="K71" i="24"/>
  <c r="J71" i="24"/>
  <c r="I71" i="24"/>
  <c r="H71" i="24"/>
  <c r="G71" i="24"/>
  <c r="F71" i="24"/>
  <c r="E71" i="24"/>
  <c r="D71" i="24"/>
  <c r="C71" i="24"/>
  <c r="N69" i="24"/>
  <c r="M69" i="24"/>
  <c r="L69" i="24"/>
  <c r="K69" i="24"/>
  <c r="J69" i="24"/>
  <c r="I69" i="24"/>
  <c r="H69" i="24"/>
  <c r="G69" i="24"/>
  <c r="F69" i="24"/>
  <c r="E69" i="24"/>
  <c r="D69" i="24"/>
  <c r="C69" i="24"/>
  <c r="N68" i="24"/>
  <c r="M68" i="24"/>
  <c r="L68" i="24"/>
  <c r="K68" i="24"/>
  <c r="J68" i="24"/>
  <c r="I68" i="24"/>
  <c r="H68" i="24"/>
  <c r="G68" i="24"/>
  <c r="F68" i="24"/>
  <c r="E68" i="24"/>
  <c r="D68" i="24"/>
  <c r="C68" i="24"/>
  <c r="N67" i="24"/>
  <c r="M67" i="24"/>
  <c r="L67" i="24"/>
  <c r="K67" i="24"/>
  <c r="J67" i="24"/>
  <c r="I67" i="24"/>
  <c r="H67" i="24"/>
  <c r="G67" i="24"/>
  <c r="F67" i="24"/>
  <c r="E67" i="24"/>
  <c r="D67" i="24"/>
  <c r="C67" i="24"/>
  <c r="N66" i="24"/>
  <c r="M66" i="24"/>
  <c r="L66" i="24"/>
  <c r="K66" i="24"/>
  <c r="J66" i="24"/>
  <c r="I66" i="24"/>
  <c r="H66" i="24"/>
  <c r="G66" i="24"/>
  <c r="F66" i="24"/>
  <c r="E66" i="24"/>
  <c r="D66" i="24"/>
  <c r="C66" i="24"/>
  <c r="N65" i="24"/>
  <c r="M65" i="24"/>
  <c r="L65" i="24"/>
  <c r="K65" i="24"/>
  <c r="J65" i="24"/>
  <c r="I65" i="24"/>
  <c r="H65" i="24"/>
  <c r="G65" i="24"/>
  <c r="F65" i="24"/>
  <c r="E65" i="24"/>
  <c r="D65" i="24"/>
  <c r="C65" i="24"/>
  <c r="N64" i="24"/>
  <c r="M64" i="24"/>
  <c r="L64" i="24"/>
  <c r="K64" i="24"/>
  <c r="J64" i="24"/>
  <c r="I64" i="24"/>
  <c r="H64" i="24"/>
  <c r="G64" i="24"/>
  <c r="F64" i="24"/>
  <c r="E64" i="24"/>
  <c r="D64" i="24"/>
  <c r="C64" i="24"/>
  <c r="N63" i="24"/>
  <c r="M63" i="24"/>
  <c r="L63" i="24"/>
  <c r="K63" i="24"/>
  <c r="J63" i="24"/>
  <c r="I63" i="24"/>
  <c r="H63" i="24"/>
  <c r="G63" i="24"/>
  <c r="F63" i="24"/>
  <c r="E63" i="24"/>
  <c r="D63" i="24"/>
  <c r="C63" i="24"/>
  <c r="N61" i="24"/>
  <c r="M61" i="24"/>
  <c r="L61" i="24"/>
  <c r="K61" i="24"/>
  <c r="J61" i="24"/>
  <c r="I61" i="24"/>
  <c r="H61" i="24"/>
  <c r="G61" i="24"/>
  <c r="F61" i="24"/>
  <c r="E61" i="24"/>
  <c r="D61" i="24"/>
  <c r="C61" i="24"/>
  <c r="N60" i="24"/>
  <c r="M60" i="24"/>
  <c r="L60" i="24"/>
  <c r="K60" i="24"/>
  <c r="J60" i="24"/>
  <c r="I60" i="24"/>
  <c r="H60" i="24"/>
  <c r="G60" i="24"/>
  <c r="F60" i="24"/>
  <c r="E60" i="24"/>
  <c r="D60" i="24"/>
  <c r="C60" i="24"/>
  <c r="N59" i="24"/>
  <c r="M59" i="24"/>
  <c r="L59" i="24"/>
  <c r="K59" i="24"/>
  <c r="J59" i="24"/>
  <c r="I59" i="24"/>
  <c r="H59" i="24"/>
  <c r="G59" i="24"/>
  <c r="F59" i="24"/>
  <c r="E59" i="24"/>
  <c r="D59" i="24"/>
  <c r="C59" i="24"/>
  <c r="N55" i="24"/>
  <c r="M55" i="24"/>
  <c r="L55" i="24"/>
  <c r="K55" i="24"/>
  <c r="J55" i="24"/>
  <c r="I55" i="24"/>
  <c r="H55" i="24"/>
  <c r="G55" i="24"/>
  <c r="F55" i="24"/>
  <c r="E55" i="24"/>
  <c r="D55" i="24"/>
  <c r="C55" i="24"/>
  <c r="N54" i="24"/>
  <c r="M54" i="24"/>
  <c r="L54" i="24"/>
  <c r="K54" i="24"/>
  <c r="J54" i="24"/>
  <c r="I54" i="24"/>
  <c r="H54" i="24"/>
  <c r="G54" i="24"/>
  <c r="F54" i="24"/>
  <c r="E54" i="24"/>
  <c r="D54" i="24"/>
  <c r="C54" i="24"/>
  <c r="N53" i="24"/>
  <c r="M53" i="24"/>
  <c r="L53" i="24"/>
  <c r="K53" i="24"/>
  <c r="J53" i="24"/>
  <c r="I53" i="24"/>
  <c r="H53" i="24"/>
  <c r="G53" i="24"/>
  <c r="F53" i="24"/>
  <c r="E53" i="24"/>
  <c r="D53" i="24"/>
  <c r="C53" i="24"/>
  <c r="N52" i="24"/>
  <c r="M52" i="24"/>
  <c r="L52" i="24"/>
  <c r="K52" i="24"/>
  <c r="J52" i="24"/>
  <c r="I52" i="24"/>
  <c r="H52" i="24"/>
  <c r="G52" i="24"/>
  <c r="F52" i="24"/>
  <c r="E52" i="24"/>
  <c r="D52" i="24"/>
  <c r="C52" i="24"/>
  <c r="N51" i="24"/>
  <c r="M51" i="24"/>
  <c r="L51" i="24"/>
  <c r="K51" i="24"/>
  <c r="J51" i="24"/>
  <c r="I51" i="24"/>
  <c r="H51" i="24"/>
  <c r="G51" i="24"/>
  <c r="F51" i="24"/>
  <c r="E51" i="24"/>
  <c r="D51" i="24"/>
  <c r="C51" i="24"/>
  <c r="N50" i="24"/>
  <c r="M50" i="24"/>
  <c r="L50" i="24"/>
  <c r="K50" i="24"/>
  <c r="J50" i="24"/>
  <c r="I50" i="24"/>
  <c r="H50" i="24"/>
  <c r="G50" i="24"/>
  <c r="F50" i="24"/>
  <c r="E50" i="24"/>
  <c r="D50" i="24"/>
  <c r="C50" i="24"/>
  <c r="N49" i="24"/>
  <c r="M49" i="24"/>
  <c r="L49" i="24"/>
  <c r="K49" i="24"/>
  <c r="J49" i="24"/>
  <c r="I49" i="24"/>
  <c r="H49" i="24"/>
  <c r="G49" i="24"/>
  <c r="F49" i="24"/>
  <c r="E49" i="24"/>
  <c r="D49" i="24"/>
  <c r="C49" i="24"/>
  <c r="N48" i="24"/>
  <c r="M48" i="24"/>
  <c r="L48" i="24"/>
  <c r="K48" i="24"/>
  <c r="J48" i="24"/>
  <c r="I48" i="24"/>
  <c r="H48" i="24"/>
  <c r="G48" i="24"/>
  <c r="F48" i="24"/>
  <c r="E48" i="24"/>
  <c r="D48" i="24"/>
  <c r="C48" i="24"/>
  <c r="N47" i="24"/>
  <c r="M47" i="24"/>
  <c r="L47" i="24"/>
  <c r="K47" i="24"/>
  <c r="J47" i="24"/>
  <c r="I47" i="24"/>
  <c r="H47" i="24"/>
  <c r="G47" i="24"/>
  <c r="F47" i="24"/>
  <c r="E47" i="24"/>
  <c r="D47" i="24"/>
  <c r="C47" i="24"/>
  <c r="N45" i="24"/>
  <c r="M45" i="24"/>
  <c r="L45" i="24"/>
  <c r="K45" i="24"/>
  <c r="J45" i="24"/>
  <c r="I45" i="24"/>
  <c r="H45" i="24"/>
  <c r="G45" i="24"/>
  <c r="F45" i="24"/>
  <c r="E45" i="24"/>
  <c r="D45" i="24"/>
  <c r="C45" i="24"/>
  <c r="N44" i="24"/>
  <c r="M44" i="24"/>
  <c r="L44" i="24"/>
  <c r="K44" i="24"/>
  <c r="J44" i="24"/>
  <c r="I44" i="24"/>
  <c r="H44" i="24"/>
  <c r="G44" i="24"/>
  <c r="F44" i="24"/>
  <c r="E44" i="24"/>
  <c r="D44" i="24"/>
  <c r="C44" i="24"/>
  <c r="N43" i="24"/>
  <c r="M43" i="24"/>
  <c r="L43" i="24"/>
  <c r="K43" i="24"/>
  <c r="J43" i="24"/>
  <c r="I43" i="24"/>
  <c r="H43" i="24"/>
  <c r="G43" i="24"/>
  <c r="F43" i="24"/>
  <c r="E43" i="24"/>
  <c r="D43" i="24"/>
  <c r="C43" i="24"/>
  <c r="N35" i="24"/>
  <c r="M35" i="24"/>
  <c r="L35" i="24"/>
  <c r="K35" i="24"/>
  <c r="J35" i="24"/>
  <c r="I35" i="24"/>
  <c r="H35" i="24"/>
  <c r="G35" i="24"/>
  <c r="F35" i="24"/>
  <c r="E35" i="24"/>
  <c r="D35" i="24"/>
  <c r="C35" i="24"/>
  <c r="N32" i="24"/>
  <c r="M32" i="24"/>
  <c r="L32" i="24"/>
  <c r="K32" i="24"/>
  <c r="J32" i="24"/>
  <c r="I32" i="24"/>
  <c r="H32" i="24"/>
  <c r="G32" i="24"/>
  <c r="F32" i="24"/>
  <c r="E32" i="24"/>
  <c r="D32" i="24"/>
  <c r="C32" i="24"/>
  <c r="N26" i="24"/>
  <c r="M26" i="24"/>
  <c r="L26" i="24"/>
  <c r="K26" i="24"/>
  <c r="J26" i="24"/>
  <c r="I26" i="24"/>
  <c r="H26" i="24"/>
  <c r="G26" i="24"/>
  <c r="F26" i="24"/>
  <c r="E26" i="24"/>
  <c r="D26" i="24"/>
  <c r="C26" i="24"/>
  <c r="N25" i="24"/>
  <c r="M25" i="24"/>
  <c r="L25" i="24"/>
  <c r="K25" i="24"/>
  <c r="J25" i="24"/>
  <c r="I25" i="24"/>
  <c r="H25" i="24"/>
  <c r="G25" i="24"/>
  <c r="F25" i="24"/>
  <c r="E25" i="24"/>
  <c r="D25" i="24"/>
  <c r="C25" i="24"/>
  <c r="N24" i="24"/>
  <c r="M24" i="24"/>
  <c r="L24" i="24"/>
  <c r="K24" i="24"/>
  <c r="J24" i="24"/>
  <c r="I24" i="24"/>
  <c r="H24" i="24"/>
  <c r="G24" i="24"/>
  <c r="F24" i="24"/>
  <c r="E24" i="24"/>
  <c r="D24" i="24"/>
  <c r="C24" i="24"/>
  <c r="N23" i="24"/>
  <c r="M23" i="24"/>
  <c r="L23" i="24"/>
  <c r="K23" i="24"/>
  <c r="J23" i="24"/>
  <c r="I23" i="24"/>
  <c r="H23" i="24"/>
  <c r="G23" i="24"/>
  <c r="F23" i="24"/>
  <c r="E23" i="24"/>
  <c r="D23" i="24"/>
  <c r="C23" i="24"/>
  <c r="N22" i="24"/>
  <c r="M22" i="24"/>
  <c r="L22" i="24"/>
  <c r="K22" i="24"/>
  <c r="J22" i="24"/>
  <c r="I22" i="24"/>
  <c r="H22" i="24"/>
  <c r="G22" i="24"/>
  <c r="F22" i="24"/>
  <c r="E22" i="24"/>
  <c r="D22" i="24"/>
  <c r="C22" i="24"/>
  <c r="N20" i="24"/>
  <c r="M20" i="24"/>
  <c r="L20" i="24"/>
  <c r="K20" i="24"/>
  <c r="J20" i="24"/>
  <c r="I20" i="24"/>
  <c r="H20" i="24"/>
  <c r="G20" i="24"/>
  <c r="F20" i="24"/>
  <c r="E20" i="24"/>
  <c r="D20" i="24"/>
  <c r="C20" i="24"/>
  <c r="N18" i="24"/>
  <c r="M18" i="24"/>
  <c r="L18" i="24"/>
  <c r="K18" i="24"/>
  <c r="J18" i="24"/>
  <c r="I18" i="24"/>
  <c r="H18" i="24"/>
  <c r="G18" i="24"/>
  <c r="F18" i="24"/>
  <c r="E18" i="24"/>
  <c r="D18" i="24"/>
  <c r="C18" i="24"/>
  <c r="N17" i="24"/>
  <c r="M17" i="24"/>
  <c r="L17" i="24"/>
  <c r="K17" i="24"/>
  <c r="J17" i="24"/>
  <c r="I17" i="24"/>
  <c r="H17" i="24"/>
  <c r="G17" i="24"/>
  <c r="F17" i="24"/>
  <c r="E17" i="24"/>
  <c r="D17" i="24"/>
  <c r="C17" i="24"/>
  <c r="N16" i="24"/>
  <c r="M16" i="24"/>
  <c r="L16" i="24"/>
  <c r="K16" i="24"/>
  <c r="J16" i="24"/>
  <c r="I16" i="24"/>
  <c r="H16" i="24"/>
  <c r="G16" i="24"/>
  <c r="F16" i="24"/>
  <c r="E16" i="24"/>
  <c r="D16" i="24"/>
  <c r="C16" i="24"/>
  <c r="N15" i="24"/>
  <c r="M15" i="24"/>
  <c r="L15" i="24"/>
  <c r="K15" i="24"/>
  <c r="J15" i="24"/>
  <c r="I15" i="24"/>
  <c r="H15" i="24"/>
  <c r="G15" i="24"/>
  <c r="F15" i="24"/>
  <c r="E15" i="24"/>
  <c r="D15" i="24"/>
  <c r="C15" i="24"/>
  <c r="N14" i="24"/>
  <c r="M14" i="24"/>
  <c r="L14" i="24"/>
  <c r="K14" i="24"/>
  <c r="J14" i="24"/>
  <c r="I14" i="24"/>
  <c r="H14" i="24"/>
  <c r="G14" i="24"/>
  <c r="F14" i="24"/>
  <c r="E14" i="24"/>
  <c r="D14" i="24"/>
  <c r="C14" i="24"/>
  <c r="F33" i="27"/>
  <c r="D33" i="27"/>
  <c r="F10" i="25" l="1"/>
  <c r="N70" i="24"/>
  <c r="M70" i="24"/>
  <c r="L70" i="24"/>
  <c r="K70" i="24"/>
  <c r="J70" i="24"/>
  <c r="I70" i="24"/>
  <c r="H70" i="24"/>
  <c r="G70" i="24"/>
  <c r="F70" i="24"/>
  <c r="E70" i="24"/>
  <c r="D70" i="24"/>
  <c r="C70" i="24"/>
  <c r="B70" i="24"/>
  <c r="N62" i="24"/>
  <c r="M62" i="24"/>
  <c r="L62" i="24"/>
  <c r="K62" i="24"/>
  <c r="J62" i="24"/>
  <c r="I62" i="24"/>
  <c r="H62" i="24"/>
  <c r="G62" i="24"/>
  <c r="F62" i="24"/>
  <c r="E62" i="24"/>
  <c r="D62" i="24"/>
  <c r="C62" i="24"/>
  <c r="B62" i="24"/>
  <c r="N46" i="24"/>
  <c r="M46" i="24"/>
  <c r="L46" i="24"/>
  <c r="K46" i="24"/>
  <c r="J46" i="24"/>
  <c r="I46" i="24"/>
  <c r="H46" i="24"/>
  <c r="G46" i="24"/>
  <c r="F46" i="24"/>
  <c r="E46" i="24"/>
  <c r="D46" i="24"/>
  <c r="C46" i="24"/>
  <c r="B46" i="24"/>
  <c r="N27" i="24"/>
  <c r="M27" i="24"/>
  <c r="L27" i="24"/>
  <c r="K27" i="24"/>
  <c r="J27" i="24"/>
  <c r="I27" i="24"/>
  <c r="H27" i="24"/>
  <c r="G27" i="24"/>
  <c r="F27" i="24"/>
  <c r="E27" i="24"/>
  <c r="D27" i="24"/>
  <c r="C27" i="24"/>
  <c r="B27" i="24"/>
  <c r="N21" i="24"/>
  <c r="M21" i="24"/>
  <c r="L21" i="24"/>
  <c r="K21" i="24"/>
  <c r="J21" i="24"/>
  <c r="I21" i="24"/>
  <c r="H21" i="24"/>
  <c r="G21" i="24"/>
  <c r="F21" i="24"/>
  <c r="E21" i="24"/>
  <c r="D21" i="24"/>
  <c r="C21" i="24"/>
  <c r="B21" i="24"/>
  <c r="I318" i="23"/>
  <c r="I317" i="23" s="1"/>
  <c r="I316" i="23" s="1"/>
  <c r="I315" i="23" s="1"/>
  <c r="I314" i="23" s="1"/>
  <c r="I313" i="23" s="1"/>
  <c r="I273" i="23"/>
  <c r="G10" i="25" s="1"/>
  <c r="H88" i="23"/>
  <c r="H87" i="23" s="1"/>
  <c r="H86" i="23"/>
  <c r="H85" i="23"/>
  <c r="H83" i="23"/>
  <c r="I83" i="23" s="1"/>
  <c r="H82" i="23"/>
  <c r="I82" i="23" s="1"/>
  <c r="H80" i="23"/>
  <c r="H79" i="23"/>
  <c r="H56" i="23"/>
  <c r="I56" i="23" s="1"/>
  <c r="H55" i="23"/>
  <c r="I55" i="23" s="1"/>
  <c r="H54" i="23"/>
  <c r="H51" i="23"/>
  <c r="H50" i="23"/>
  <c r="H30" i="23"/>
  <c r="H228" i="23"/>
  <c r="H227" i="23"/>
  <c r="I227" i="23" s="1"/>
  <c r="H224" i="23"/>
  <c r="H221" i="23"/>
  <c r="H218" i="23"/>
  <c r="E10" i="25"/>
  <c r="D10" i="25"/>
  <c r="I274" i="23"/>
  <c r="D33" i="19"/>
  <c r="D29" i="19"/>
  <c r="D21" i="19"/>
  <c r="D19" i="19"/>
  <c r="E33" i="19"/>
  <c r="E29" i="19"/>
  <c r="E21" i="19"/>
  <c r="E19" i="19"/>
  <c r="F319" i="23"/>
  <c r="F318" i="23" s="1"/>
  <c r="F317" i="23" s="1"/>
  <c r="F316" i="23" s="1"/>
  <c r="F315" i="23" s="1"/>
  <c r="F314" i="23" s="1"/>
  <c r="F313" i="23" s="1"/>
  <c r="F312" i="23" s="1"/>
  <c r="F311" i="23" s="1"/>
  <c r="F310" i="23" s="1"/>
  <c r="F309" i="23" s="1"/>
  <c r="F308" i="23" s="1"/>
  <c r="G318" i="23"/>
  <c r="G317" i="23" s="1"/>
  <c r="G316" i="23" s="1"/>
  <c r="G315" i="23" s="1"/>
  <c r="G314" i="23" s="1"/>
  <c r="G313" i="23" s="1"/>
  <c r="G312" i="23" s="1"/>
  <c r="G311" i="23" s="1"/>
  <c r="G310" i="23" s="1"/>
  <c r="G309" i="23" s="1"/>
  <c r="G308" i="23" s="1"/>
  <c r="E318" i="23"/>
  <c r="E317" i="23" s="1"/>
  <c r="E316" i="23" s="1"/>
  <c r="E315" i="23" s="1"/>
  <c r="E314" i="23" s="1"/>
  <c r="E313" i="23" s="1"/>
  <c r="E312" i="23" s="1"/>
  <c r="E311" i="23" s="1"/>
  <c r="E310" i="23" s="1"/>
  <c r="E309" i="23" s="1"/>
  <c r="E308" i="23" s="1"/>
  <c r="D318" i="23"/>
  <c r="D317" i="23"/>
  <c r="D316" i="23" s="1"/>
  <c r="D315" i="23" s="1"/>
  <c r="D314" i="23" s="1"/>
  <c r="D313" i="23" s="1"/>
  <c r="D312" i="23" s="1"/>
  <c r="D311" i="23" s="1"/>
  <c r="D310" i="23" s="1"/>
  <c r="D309" i="23" s="1"/>
  <c r="D308" i="23" s="1"/>
  <c r="F307" i="23"/>
  <c r="F306" i="23"/>
  <c r="G305" i="23"/>
  <c r="G304" i="23" s="1"/>
  <c r="G303" i="23" s="1"/>
  <c r="G302" i="23" s="1"/>
  <c r="G301" i="23" s="1"/>
  <c r="G300" i="23" s="1"/>
  <c r="G299" i="23" s="1"/>
  <c r="G298" i="23" s="1"/>
  <c r="G297" i="23" s="1"/>
  <c r="G296" i="23" s="1"/>
  <c r="G295" i="23" s="1"/>
  <c r="E305" i="23"/>
  <c r="E304" i="23" s="1"/>
  <c r="E303" i="23" s="1"/>
  <c r="E302" i="23" s="1"/>
  <c r="E301" i="23" s="1"/>
  <c r="E300" i="23" s="1"/>
  <c r="E299" i="23" s="1"/>
  <c r="E298" i="23" s="1"/>
  <c r="E297" i="23" s="1"/>
  <c r="E296" i="23" s="1"/>
  <c r="E295" i="23" s="1"/>
  <c r="D305" i="23"/>
  <c r="D304" i="23"/>
  <c r="D303" i="23" s="1"/>
  <c r="D302" i="23" s="1"/>
  <c r="D301" i="23" s="1"/>
  <c r="D300" i="23" s="1"/>
  <c r="D299" i="23" s="1"/>
  <c r="D298" i="23" s="1"/>
  <c r="D297" i="23" s="1"/>
  <c r="D296" i="23" s="1"/>
  <c r="D295" i="23" s="1"/>
  <c r="H292" i="23"/>
  <c r="H291" i="23" s="1"/>
  <c r="H290" i="23" s="1"/>
  <c r="H289" i="23" s="1"/>
  <c r="H288" i="23" s="1"/>
  <c r="H287" i="23" s="1"/>
  <c r="H286" i="23" s="1"/>
  <c r="H285" i="23" s="1"/>
  <c r="H284" i="23" s="1"/>
  <c r="H283" i="23" s="1"/>
  <c r="H282" i="23" s="1"/>
  <c r="F294" i="23"/>
  <c r="F292" i="23" s="1"/>
  <c r="F291" i="23" s="1"/>
  <c r="F290" i="23" s="1"/>
  <c r="F289" i="23" s="1"/>
  <c r="F288" i="23" s="1"/>
  <c r="F287" i="23" s="1"/>
  <c r="F286" i="23" s="1"/>
  <c r="F285" i="23" s="1"/>
  <c r="F284" i="23" s="1"/>
  <c r="F283" i="23" s="1"/>
  <c r="F282" i="23" s="1"/>
  <c r="F293" i="23"/>
  <c r="G292" i="23"/>
  <c r="G291" i="23" s="1"/>
  <c r="G290" i="23" s="1"/>
  <c r="G289" i="23" s="1"/>
  <c r="G288" i="23" s="1"/>
  <c r="G287" i="23" s="1"/>
  <c r="G286" i="23" s="1"/>
  <c r="G285" i="23" s="1"/>
  <c r="G284" i="23" s="1"/>
  <c r="G283" i="23" s="1"/>
  <c r="G282" i="23" s="1"/>
  <c r="E292" i="23"/>
  <c r="E291" i="23" s="1"/>
  <c r="E290" i="23" s="1"/>
  <c r="E289" i="23" s="1"/>
  <c r="E288" i="23" s="1"/>
  <c r="E287" i="23" s="1"/>
  <c r="E286" i="23" s="1"/>
  <c r="E285" i="23" s="1"/>
  <c r="E284" i="23" s="1"/>
  <c r="E283" i="23" s="1"/>
  <c r="E282" i="23" s="1"/>
  <c r="D292" i="23"/>
  <c r="D291" i="23" s="1"/>
  <c r="D290" i="23" s="1"/>
  <c r="D289" i="23" s="1"/>
  <c r="D288" i="23" s="1"/>
  <c r="D287" i="23" s="1"/>
  <c r="D286" i="23" s="1"/>
  <c r="D285" i="23" s="1"/>
  <c r="D284" i="23" s="1"/>
  <c r="D283" i="23" s="1"/>
  <c r="D282" i="23" s="1"/>
  <c r="F275" i="23"/>
  <c r="F274" i="23" s="1"/>
  <c r="G274" i="23"/>
  <c r="F273" i="23"/>
  <c r="F272" i="23"/>
  <c r="F271" i="23"/>
  <c r="F270" i="23"/>
  <c r="G269" i="23"/>
  <c r="E269" i="23"/>
  <c r="E268" i="23" s="1"/>
  <c r="E267" i="23" s="1"/>
  <c r="E266" i="23" s="1"/>
  <c r="E265" i="23" s="1"/>
  <c r="E264" i="23" s="1"/>
  <c r="E263" i="23" s="1"/>
  <c r="E262" i="23" s="1"/>
  <c r="E261" i="23" s="1"/>
  <c r="E260" i="23" s="1"/>
  <c r="E259" i="23" s="1"/>
  <c r="E258" i="23" s="1"/>
  <c r="E257" i="23" s="1"/>
  <c r="E256" i="23" s="1"/>
  <c r="E255" i="23" s="1"/>
  <c r="E254" i="23" s="1"/>
  <c r="E253" i="23" s="1"/>
  <c r="D269" i="23"/>
  <c r="D268" i="23"/>
  <c r="D267" i="23" s="1"/>
  <c r="D266" i="23" s="1"/>
  <c r="D265" i="23" s="1"/>
  <c r="D264" i="23" s="1"/>
  <c r="D263" i="23" s="1"/>
  <c r="D262" i="23" s="1"/>
  <c r="D261" i="23" s="1"/>
  <c r="D260" i="23" s="1"/>
  <c r="D259" i="23" s="1"/>
  <c r="D258" i="23" s="1"/>
  <c r="D257" i="23" s="1"/>
  <c r="D256" i="23" s="1"/>
  <c r="D255" i="23" s="1"/>
  <c r="D254" i="23" s="1"/>
  <c r="D253" i="23" s="1"/>
  <c r="I249" i="23"/>
  <c r="F250" i="23"/>
  <c r="G249" i="23"/>
  <c r="F249" i="23"/>
  <c r="H248" i="23"/>
  <c r="I248" i="23" s="1"/>
  <c r="F248" i="23"/>
  <c r="H247" i="23"/>
  <c r="F247" i="23"/>
  <c r="F246" i="23" s="1"/>
  <c r="F245" i="23" s="1"/>
  <c r="F244" i="23" s="1"/>
  <c r="F243" i="23" s="1"/>
  <c r="F242" i="23" s="1"/>
  <c r="F241" i="23" s="1"/>
  <c r="F240" i="23" s="1"/>
  <c r="F239" i="23" s="1"/>
  <c r="F238" i="23" s="1"/>
  <c r="F237" i="23" s="1"/>
  <c r="F236" i="23" s="1"/>
  <c r="F235" i="23" s="1"/>
  <c r="F234" i="23" s="1"/>
  <c r="F233" i="23" s="1"/>
  <c r="F232" i="23" s="1"/>
  <c r="F231" i="23" s="1"/>
  <c r="F230" i="23" s="1"/>
  <c r="F229" i="23" s="1"/>
  <c r="G246" i="23"/>
  <c r="E246" i="23"/>
  <c r="E245" i="23" s="1"/>
  <c r="E244" i="23" s="1"/>
  <c r="E243" i="23" s="1"/>
  <c r="E242" i="23" s="1"/>
  <c r="E241" i="23" s="1"/>
  <c r="E240" i="23" s="1"/>
  <c r="E239" i="23" s="1"/>
  <c r="E238" i="23" s="1"/>
  <c r="E237" i="23" s="1"/>
  <c r="E236" i="23" s="1"/>
  <c r="E235" i="23" s="1"/>
  <c r="E234" i="23" s="1"/>
  <c r="E233" i="23" s="1"/>
  <c r="E232" i="23" s="1"/>
  <c r="E231" i="23" s="1"/>
  <c r="E230" i="23" s="1"/>
  <c r="E229" i="23" s="1"/>
  <c r="D246" i="23"/>
  <c r="D245" i="23" s="1"/>
  <c r="D244" i="23" s="1"/>
  <c r="D243" i="23" s="1"/>
  <c r="D242" i="23" s="1"/>
  <c r="D241" i="23" s="1"/>
  <c r="D240" i="23" s="1"/>
  <c r="D239" i="23" s="1"/>
  <c r="D238" i="23" s="1"/>
  <c r="D237" i="23" s="1"/>
  <c r="D236" i="23" s="1"/>
  <c r="D235" i="23" s="1"/>
  <c r="D234" i="23" s="1"/>
  <c r="D233" i="23" s="1"/>
  <c r="D232" i="23" s="1"/>
  <c r="D231" i="23" s="1"/>
  <c r="D230" i="23" s="1"/>
  <c r="D229" i="23" s="1"/>
  <c r="D26" i="18" s="1"/>
  <c r="D27" i="19" s="1"/>
  <c r="F228" i="23"/>
  <c r="F227" i="23"/>
  <c r="G226" i="23"/>
  <c r="G225" i="23"/>
  <c r="I224" i="23"/>
  <c r="I223" i="23" s="1"/>
  <c r="I222" i="23" s="1"/>
  <c r="F224" i="23"/>
  <c r="F223" i="23" s="1"/>
  <c r="F222" i="23" s="1"/>
  <c r="H223" i="23"/>
  <c r="H222" i="23" s="1"/>
  <c r="G223" i="23"/>
  <c r="G222" i="23" s="1"/>
  <c r="F221" i="23"/>
  <c r="F220" i="23" s="1"/>
  <c r="F219" i="23" s="1"/>
  <c r="G220" i="23"/>
  <c r="G219" i="23" s="1"/>
  <c r="F218" i="23"/>
  <c r="F217" i="23" s="1"/>
  <c r="F216" i="23" s="1"/>
  <c r="G217" i="23"/>
  <c r="G216" i="23" s="1"/>
  <c r="E217" i="23"/>
  <c r="E216" i="23" s="1"/>
  <c r="E215" i="23" s="1"/>
  <c r="E214" i="23" s="1"/>
  <c r="E213" i="23" s="1"/>
  <c r="E212" i="23" s="1"/>
  <c r="E211" i="23" s="1"/>
  <c r="E210" i="23" s="1"/>
  <c r="E209" i="23" s="1"/>
  <c r="E208" i="23" s="1"/>
  <c r="E207" i="23" s="1"/>
  <c r="E206" i="23" s="1"/>
  <c r="E205" i="23" s="1"/>
  <c r="E204" i="23" s="1"/>
  <c r="E203" i="23" s="1"/>
  <c r="E202" i="23" s="1"/>
  <c r="E201" i="23" s="1"/>
  <c r="E200" i="23" s="1"/>
  <c r="E199" i="23" s="1"/>
  <c r="D217" i="23"/>
  <c r="D216" i="23" s="1"/>
  <c r="D215" i="23" s="1"/>
  <c r="D214" i="23" s="1"/>
  <c r="D213" i="23" s="1"/>
  <c r="D212" i="23" s="1"/>
  <c r="D211" i="23" s="1"/>
  <c r="D210" i="23" s="1"/>
  <c r="D209" i="23" s="1"/>
  <c r="D208" i="23" s="1"/>
  <c r="D207" i="23" s="1"/>
  <c r="D206" i="23" s="1"/>
  <c r="D205" i="23" s="1"/>
  <c r="D204" i="23" s="1"/>
  <c r="D203" i="23" s="1"/>
  <c r="D202" i="23" s="1"/>
  <c r="D201" i="23" s="1"/>
  <c r="D200" i="23" s="1"/>
  <c r="D199" i="23" s="1"/>
  <c r="D24" i="18" s="1"/>
  <c r="D25" i="19" s="1"/>
  <c r="H198" i="23"/>
  <c r="I198" i="23" s="1"/>
  <c r="F198" i="23"/>
  <c r="G197" i="23"/>
  <c r="G196" i="23" s="1"/>
  <c r="G195" i="23" s="1"/>
  <c r="G194" i="23" s="1"/>
  <c r="F197" i="23"/>
  <c r="F196" i="23" s="1"/>
  <c r="F195" i="23" s="1"/>
  <c r="F194" i="23" s="1"/>
  <c r="F193" i="23" s="1"/>
  <c r="F192" i="23" s="1"/>
  <c r="F191" i="23" s="1"/>
  <c r="F190" i="23" s="1"/>
  <c r="F189" i="23" s="1"/>
  <c r="F188" i="23" s="1"/>
  <c r="F187" i="23" s="1"/>
  <c r="F186" i="23" s="1"/>
  <c r="F185" i="23" s="1"/>
  <c r="F184" i="23" s="1"/>
  <c r="F183" i="23" s="1"/>
  <c r="F182" i="23" s="1"/>
  <c r="F181" i="23" s="1"/>
  <c r="E197" i="23"/>
  <c r="E196" i="23" s="1"/>
  <c r="E195" i="23" s="1"/>
  <c r="E194" i="23" s="1"/>
  <c r="E193" i="23" s="1"/>
  <c r="E192" i="23" s="1"/>
  <c r="E191" i="23" s="1"/>
  <c r="E190" i="23" s="1"/>
  <c r="E189" i="23" s="1"/>
  <c r="E188" i="23" s="1"/>
  <c r="E187" i="23" s="1"/>
  <c r="E186" i="23" s="1"/>
  <c r="E185" i="23" s="1"/>
  <c r="E184" i="23" s="1"/>
  <c r="E183" i="23" s="1"/>
  <c r="E182" i="23" s="1"/>
  <c r="E181" i="23" s="1"/>
  <c r="D197" i="23"/>
  <c r="D196" i="23"/>
  <c r="D195" i="23" s="1"/>
  <c r="D194" i="23" s="1"/>
  <c r="D193" i="23" s="1"/>
  <c r="D192" i="23" s="1"/>
  <c r="D191" i="23" s="1"/>
  <c r="D190" i="23" s="1"/>
  <c r="D189" i="23" s="1"/>
  <c r="D188" i="23" s="1"/>
  <c r="D187" i="23" s="1"/>
  <c r="D186" i="23" s="1"/>
  <c r="D185" i="23" s="1"/>
  <c r="D184" i="23" s="1"/>
  <c r="D183" i="23" s="1"/>
  <c r="D182" i="23" s="1"/>
  <c r="D181" i="23" s="1"/>
  <c r="G193" i="23"/>
  <c r="G192" i="23" s="1"/>
  <c r="G191" i="23" s="1"/>
  <c r="G190" i="23" s="1"/>
  <c r="G189" i="23" s="1"/>
  <c r="G188" i="23" s="1"/>
  <c r="G187" i="23" s="1"/>
  <c r="G186" i="23" s="1"/>
  <c r="G185" i="23" s="1"/>
  <c r="G184" i="23" s="1"/>
  <c r="G183" i="23" s="1"/>
  <c r="G182" i="23" s="1"/>
  <c r="G181" i="23" s="1"/>
  <c r="H177" i="23"/>
  <c r="I177" i="23" s="1"/>
  <c r="F177" i="23"/>
  <c r="G176" i="23"/>
  <c r="F176" i="23"/>
  <c r="H175" i="23"/>
  <c r="I175" i="23" s="1"/>
  <c r="F175" i="23"/>
  <c r="G174" i="23"/>
  <c r="G173" i="23" s="1"/>
  <c r="F174" i="23"/>
  <c r="F173" i="23" s="1"/>
  <c r="F172" i="23" s="1"/>
  <c r="F171" i="23" s="1"/>
  <c r="F170" i="23" s="1"/>
  <c r="F169" i="23" s="1"/>
  <c r="F168" i="23" s="1"/>
  <c r="F167" i="23" s="1"/>
  <c r="F166" i="23" s="1"/>
  <c r="F165" i="23" s="1"/>
  <c r="F164" i="23" s="1"/>
  <c r="F163" i="23" s="1"/>
  <c r="F162" i="23" s="1"/>
  <c r="F161" i="23" s="1"/>
  <c r="F160" i="23" s="1"/>
  <c r="F159" i="23" s="1"/>
  <c r="F158" i="23" s="1"/>
  <c r="F157" i="23" s="1"/>
  <c r="E174" i="23"/>
  <c r="E173" i="23" s="1"/>
  <c r="E172" i="23" s="1"/>
  <c r="E171" i="23" s="1"/>
  <c r="E170" i="23" s="1"/>
  <c r="E169" i="23" s="1"/>
  <c r="E168" i="23" s="1"/>
  <c r="E167" i="23" s="1"/>
  <c r="E166" i="23" s="1"/>
  <c r="E165" i="23" s="1"/>
  <c r="E164" i="23" s="1"/>
  <c r="E163" i="23" s="1"/>
  <c r="E162" i="23" s="1"/>
  <c r="E161" i="23" s="1"/>
  <c r="E160" i="23" s="1"/>
  <c r="E159" i="23" s="1"/>
  <c r="E158" i="23" s="1"/>
  <c r="E157" i="23" s="1"/>
  <c r="D174" i="23"/>
  <c r="D173" i="23" s="1"/>
  <c r="D172" i="23" s="1"/>
  <c r="D171" i="23" s="1"/>
  <c r="D170" i="23"/>
  <c r="D169" i="23" s="1"/>
  <c r="D168" i="23" s="1"/>
  <c r="D167" i="23" s="1"/>
  <c r="D166" i="23" s="1"/>
  <c r="D165" i="23" s="1"/>
  <c r="D164" i="23" s="1"/>
  <c r="D163" i="23" s="1"/>
  <c r="D162" i="23" s="1"/>
  <c r="D161" i="23" s="1"/>
  <c r="D160" i="23" s="1"/>
  <c r="D159" i="23" s="1"/>
  <c r="D158" i="23" s="1"/>
  <c r="D157" i="23" s="1"/>
  <c r="H156" i="23"/>
  <c r="I156" i="23" s="1"/>
  <c r="F156" i="23"/>
  <c r="G155" i="23"/>
  <c r="F155" i="23"/>
  <c r="I154" i="23"/>
  <c r="I153" i="23" s="1"/>
  <c r="H154" i="23"/>
  <c r="F154" i="23"/>
  <c r="H153" i="23"/>
  <c r="G153" i="23"/>
  <c r="F153" i="23"/>
  <c r="F152" i="23"/>
  <c r="H152" i="23" s="1"/>
  <c r="G151" i="23"/>
  <c r="H150" i="23"/>
  <c r="I150" i="23" s="1"/>
  <c r="F150" i="23"/>
  <c r="H149" i="23"/>
  <c r="I149" i="23" s="1"/>
  <c r="F149" i="23"/>
  <c r="G148" i="23"/>
  <c r="G147" i="23" s="1"/>
  <c r="H146" i="23"/>
  <c r="I146" i="23" s="1"/>
  <c r="F146" i="23"/>
  <c r="F144" i="23" s="1"/>
  <c r="F143" i="23" s="1"/>
  <c r="H145" i="23"/>
  <c r="I145" i="23" s="1"/>
  <c r="I144" i="23" s="1"/>
  <c r="I143" i="23" s="1"/>
  <c r="F145" i="23"/>
  <c r="G144" i="23"/>
  <c r="G143" i="23" s="1"/>
  <c r="H142" i="23"/>
  <c r="I142" i="23" s="1"/>
  <c r="F142" i="23"/>
  <c r="H141" i="23"/>
  <c r="I141" i="23" s="1"/>
  <c r="F141" i="23"/>
  <c r="H140" i="23"/>
  <c r="I140" i="23" s="1"/>
  <c r="F140" i="23"/>
  <c r="H139" i="23"/>
  <c r="I139" i="23" s="1"/>
  <c r="F139" i="23"/>
  <c r="G138" i="23"/>
  <c r="E138" i="23"/>
  <c r="E137" i="23" s="1"/>
  <c r="E136" i="23" s="1"/>
  <c r="E135" i="23" s="1"/>
  <c r="E134" i="23" s="1"/>
  <c r="E133" i="23" s="1"/>
  <c r="E132" i="23" s="1"/>
  <c r="E131" i="23" s="1"/>
  <c r="E130" i="23" s="1"/>
  <c r="E129" i="23" s="1"/>
  <c r="E128" i="23" s="1"/>
  <c r="E127" i="23" s="1"/>
  <c r="E126" i="23" s="1"/>
  <c r="E125" i="23" s="1"/>
  <c r="E124" i="23" s="1"/>
  <c r="E123" i="23" s="1"/>
  <c r="E122" i="23" s="1"/>
  <c r="D138" i="23"/>
  <c r="D137" i="23" s="1"/>
  <c r="D136" i="23" s="1"/>
  <c r="D135" i="23" s="1"/>
  <c r="D134" i="23" s="1"/>
  <c r="D133" i="23" s="1"/>
  <c r="D132" i="23" s="1"/>
  <c r="D131" i="23" s="1"/>
  <c r="D130" i="23" s="1"/>
  <c r="D129" i="23" s="1"/>
  <c r="D128" i="23" s="1"/>
  <c r="D127" i="23" s="1"/>
  <c r="D126" i="23" s="1"/>
  <c r="D125" i="23" s="1"/>
  <c r="D124" i="23" s="1"/>
  <c r="D123" i="23" s="1"/>
  <c r="D122" i="23" s="1"/>
  <c r="H121" i="23"/>
  <c r="I121" i="23" s="1"/>
  <c r="I120" i="23" s="1"/>
  <c r="F121" i="23"/>
  <c r="F120" i="23" s="1"/>
  <c r="G120" i="23"/>
  <c r="I118" i="23"/>
  <c r="H119" i="23"/>
  <c r="H118" i="23" s="1"/>
  <c r="F119" i="23"/>
  <c r="G118" i="23"/>
  <c r="F118" i="23"/>
  <c r="H117" i="23"/>
  <c r="I117" i="23" s="1"/>
  <c r="F117" i="23"/>
  <c r="H116" i="23"/>
  <c r="I116" i="23" s="1"/>
  <c r="F116" i="23"/>
  <c r="F115" i="23" s="1"/>
  <c r="G115" i="23"/>
  <c r="H114" i="23"/>
  <c r="H113" i="23" s="1"/>
  <c r="F114" i="23"/>
  <c r="F113" i="23" s="1"/>
  <c r="G113" i="23"/>
  <c r="H112" i="23"/>
  <c r="F112" i="23"/>
  <c r="F111" i="23" s="1"/>
  <c r="G111" i="23"/>
  <c r="H110" i="23"/>
  <c r="I110" i="23" s="1"/>
  <c r="F110" i="23"/>
  <c r="H109" i="23"/>
  <c r="I109" i="23" s="1"/>
  <c r="F109" i="23"/>
  <c r="H108" i="23"/>
  <c r="I108" i="23" s="1"/>
  <c r="F108" i="23"/>
  <c r="H107" i="23"/>
  <c r="I107" i="23" s="1"/>
  <c r="F107" i="23"/>
  <c r="G106" i="23"/>
  <c r="G105" i="23" s="1"/>
  <c r="G104" i="23" s="1"/>
  <c r="G103" i="23" s="1"/>
  <c r="G102" i="23" s="1"/>
  <c r="G101" i="23" s="1"/>
  <c r="G100" i="23" s="1"/>
  <c r="G99" i="23" s="1"/>
  <c r="G98" i="23" s="1"/>
  <c r="G97" i="23" s="1"/>
  <c r="G96" i="23" s="1"/>
  <c r="G95" i="23" s="1"/>
  <c r="G94" i="23" s="1"/>
  <c r="G93" i="23" s="1"/>
  <c r="G92" i="23" s="1"/>
  <c r="G91" i="23" s="1"/>
  <c r="G90" i="23" s="1"/>
  <c r="E106" i="23"/>
  <c r="E105" i="23" s="1"/>
  <c r="E104" i="23" s="1"/>
  <c r="E103" i="23" s="1"/>
  <c r="E102" i="23" s="1"/>
  <c r="E101" i="23" s="1"/>
  <c r="E100" i="23" s="1"/>
  <c r="E99" i="23" s="1"/>
  <c r="E98" i="23" s="1"/>
  <c r="E97" i="23" s="1"/>
  <c r="E96" i="23" s="1"/>
  <c r="E95" i="23" s="1"/>
  <c r="E94" i="23" s="1"/>
  <c r="E93" i="23" s="1"/>
  <c r="E92" i="23" s="1"/>
  <c r="E91" i="23" s="1"/>
  <c r="E90" i="23" s="1"/>
  <c r="D106" i="23"/>
  <c r="D105" i="23" s="1"/>
  <c r="D104" i="23"/>
  <c r="D103" i="23" s="1"/>
  <c r="D102" i="23" s="1"/>
  <c r="D101" i="23" s="1"/>
  <c r="D100" i="23" s="1"/>
  <c r="D99" i="23" s="1"/>
  <c r="D98" i="23" s="1"/>
  <c r="D97" i="23" s="1"/>
  <c r="D96" i="23" s="1"/>
  <c r="D95" i="23" s="1"/>
  <c r="D94" i="23" s="1"/>
  <c r="D93" i="23" s="1"/>
  <c r="D92" i="23" s="1"/>
  <c r="D91" i="23" s="1"/>
  <c r="D90" i="23" s="1"/>
  <c r="F88" i="23"/>
  <c r="G87" i="23"/>
  <c r="F87" i="23"/>
  <c r="I86" i="23"/>
  <c r="F86" i="23"/>
  <c r="I85" i="23"/>
  <c r="F85" i="23"/>
  <c r="F84" i="23" s="1"/>
  <c r="G84" i="23"/>
  <c r="F83" i="23"/>
  <c r="F82" i="23"/>
  <c r="F81" i="23" s="1"/>
  <c r="G81" i="23"/>
  <c r="G77" i="23" s="1"/>
  <c r="I80" i="23"/>
  <c r="F80" i="23"/>
  <c r="I79" i="23"/>
  <c r="F79" i="23"/>
  <c r="G78" i="23"/>
  <c r="E78" i="23"/>
  <c r="E77" i="23" s="1"/>
  <c r="E76" i="23" s="1"/>
  <c r="E75" i="23" s="1"/>
  <c r="E74" i="23" s="1"/>
  <c r="E73" i="23" s="1"/>
  <c r="E72" i="23" s="1"/>
  <c r="E71" i="23" s="1"/>
  <c r="E70" i="23" s="1"/>
  <c r="E69" i="23" s="1"/>
  <c r="E68" i="23" s="1"/>
  <c r="E67" i="23" s="1"/>
  <c r="E66" i="23" s="1"/>
  <c r="E65" i="23" s="1"/>
  <c r="E64" i="23" s="1"/>
  <c r="E63" i="23" s="1"/>
  <c r="E62" i="23" s="1"/>
  <c r="E61" i="23" s="1"/>
  <c r="D78" i="23"/>
  <c r="D77" i="23" s="1"/>
  <c r="D76" i="23" s="1"/>
  <c r="D75" i="23" s="1"/>
  <c r="D74" i="23" s="1"/>
  <c r="D73" i="23" s="1"/>
  <c r="D72" i="23" s="1"/>
  <c r="D71" i="23" s="1"/>
  <c r="D70" i="23" s="1"/>
  <c r="D69" i="23" s="1"/>
  <c r="D68" i="23" s="1"/>
  <c r="D67" i="23" s="1"/>
  <c r="D66" i="23" s="1"/>
  <c r="D65" i="23" s="1"/>
  <c r="D64" i="23" s="1"/>
  <c r="D63" i="23" s="1"/>
  <c r="D62" i="23" s="1"/>
  <c r="D61" i="23" s="1"/>
  <c r="H60" i="23"/>
  <c r="I60" i="23" s="1"/>
  <c r="F60" i="23"/>
  <c r="F59" i="23"/>
  <c r="F58" i="23" s="1"/>
  <c r="G58" i="23"/>
  <c r="H57" i="23"/>
  <c r="I57" i="23" s="1"/>
  <c r="F57" i="23"/>
  <c r="F56" i="23"/>
  <c r="F55" i="23"/>
  <c r="F54" i="23"/>
  <c r="G53" i="23"/>
  <c r="H52" i="23"/>
  <c r="I52" i="23" s="1"/>
  <c r="F52" i="23"/>
  <c r="I51" i="23"/>
  <c r="F51" i="23"/>
  <c r="F50" i="23"/>
  <c r="G49" i="23"/>
  <c r="G48" i="23" s="1"/>
  <c r="G47" i="23" s="1"/>
  <c r="G46" i="23" s="1"/>
  <c r="G45" i="23" s="1"/>
  <c r="G44" i="23" s="1"/>
  <c r="G43" i="23" s="1"/>
  <c r="G42" i="23" s="1"/>
  <c r="G41" i="23" s="1"/>
  <c r="G40" i="23" s="1"/>
  <c r="G39" i="23" s="1"/>
  <c r="G38" i="23" s="1"/>
  <c r="G37" i="23" s="1"/>
  <c r="G36" i="23" s="1"/>
  <c r="G35" i="23" s="1"/>
  <c r="G34" i="23" s="1"/>
  <c r="G33" i="23" s="1"/>
  <c r="G32" i="23" s="1"/>
  <c r="G31" i="23" s="1"/>
  <c r="E49" i="23"/>
  <c r="E48" i="23" s="1"/>
  <c r="E47" i="23" s="1"/>
  <c r="E46" i="23" s="1"/>
  <c r="E45" i="23" s="1"/>
  <c r="E44" i="23" s="1"/>
  <c r="E43" i="23" s="1"/>
  <c r="E42" i="23" s="1"/>
  <c r="E41" i="23" s="1"/>
  <c r="E40" i="23" s="1"/>
  <c r="E39" i="23" s="1"/>
  <c r="E38" i="23" s="1"/>
  <c r="E37" i="23" s="1"/>
  <c r="E36" i="23" s="1"/>
  <c r="E35" i="23" s="1"/>
  <c r="E34" i="23" s="1"/>
  <c r="E33" i="23" s="1"/>
  <c r="E32" i="23" s="1"/>
  <c r="E31" i="23" s="1"/>
  <c r="D49" i="23"/>
  <c r="D48" i="23" s="1"/>
  <c r="D47" i="23" s="1"/>
  <c r="D46" i="23" s="1"/>
  <c r="D45" i="23"/>
  <c r="D44" i="23" s="1"/>
  <c r="D43" i="23" s="1"/>
  <c r="D42" i="23" s="1"/>
  <c r="D41" i="23" s="1"/>
  <c r="D40" i="23" s="1"/>
  <c r="D39" i="23" s="1"/>
  <c r="D38" i="23" s="1"/>
  <c r="D37" i="23" s="1"/>
  <c r="D36" i="23" s="1"/>
  <c r="D35" i="23" s="1"/>
  <c r="D34" i="23" s="1"/>
  <c r="D33" i="23" s="1"/>
  <c r="D32" i="23" s="1"/>
  <c r="D31" i="23" s="1"/>
  <c r="I30" i="23"/>
  <c r="I29" i="23" s="1"/>
  <c r="I28" i="23" s="1"/>
  <c r="I27" i="23" s="1"/>
  <c r="I26" i="23" s="1"/>
  <c r="I25" i="23" s="1"/>
  <c r="I24" i="23" s="1"/>
  <c r="I23" i="23" s="1"/>
  <c r="I22" i="23" s="1"/>
  <c r="I21" i="23" s="1"/>
  <c r="I20" i="23" s="1"/>
  <c r="I19" i="23" s="1"/>
  <c r="I18" i="23" s="1"/>
  <c r="I17" i="23" s="1"/>
  <c r="I16" i="23" s="1"/>
  <c r="I15" i="23" s="1"/>
  <c r="I14" i="23" s="1"/>
  <c r="I13" i="23" s="1"/>
  <c r="B12" i="24" s="1"/>
  <c r="F30" i="23"/>
  <c r="F29" i="23" s="1"/>
  <c r="F28" i="23" s="1"/>
  <c r="F27" i="23" s="1"/>
  <c r="F26" i="23" s="1"/>
  <c r="F25" i="23" s="1"/>
  <c r="F24" i="23" s="1"/>
  <c r="F23" i="23" s="1"/>
  <c r="F22" i="23" s="1"/>
  <c r="F21" i="23" s="1"/>
  <c r="F20" i="23" s="1"/>
  <c r="F19" i="23" s="1"/>
  <c r="F18" i="23" s="1"/>
  <c r="F17" i="23" s="1"/>
  <c r="F16" i="23" s="1"/>
  <c r="F15" i="23" s="1"/>
  <c r="F14" i="23" s="1"/>
  <c r="F13" i="23" s="1"/>
  <c r="H29" i="23"/>
  <c r="H28" i="23" s="1"/>
  <c r="H27" i="23" s="1"/>
  <c r="H26" i="23" s="1"/>
  <c r="H25" i="23" s="1"/>
  <c r="H24" i="23" s="1"/>
  <c r="H23" i="23" s="1"/>
  <c r="H22" i="23" s="1"/>
  <c r="H21" i="23" s="1"/>
  <c r="H20" i="23" s="1"/>
  <c r="H19" i="23" s="1"/>
  <c r="H18" i="23" s="1"/>
  <c r="H17" i="23" s="1"/>
  <c r="H16" i="23" s="1"/>
  <c r="H15" i="23" s="1"/>
  <c r="H14" i="23" s="1"/>
  <c r="H13" i="23" s="1"/>
  <c r="G29" i="23"/>
  <c r="G28" i="23" s="1"/>
  <c r="G27" i="23" s="1"/>
  <c r="G26" i="23" s="1"/>
  <c r="G25" i="23" s="1"/>
  <c r="G24" i="23" s="1"/>
  <c r="G23" i="23" s="1"/>
  <c r="G22" i="23" s="1"/>
  <c r="G21" i="23" s="1"/>
  <c r="G20" i="23" s="1"/>
  <c r="G19" i="23" s="1"/>
  <c r="G18" i="23" s="1"/>
  <c r="G17" i="23" s="1"/>
  <c r="G16" i="23" s="1"/>
  <c r="G15" i="23" s="1"/>
  <c r="G14" i="23" s="1"/>
  <c r="G13" i="23" s="1"/>
  <c r="E29" i="23"/>
  <c r="E28" i="23" s="1"/>
  <c r="E27" i="23" s="1"/>
  <c r="E26" i="23" s="1"/>
  <c r="E25" i="23" s="1"/>
  <c r="E24" i="23" s="1"/>
  <c r="E23" i="23" s="1"/>
  <c r="E22" i="23" s="1"/>
  <c r="E21" i="23" s="1"/>
  <c r="E20" i="23" s="1"/>
  <c r="E19" i="23" s="1"/>
  <c r="E18" i="23" s="1"/>
  <c r="E17" i="23" s="1"/>
  <c r="E16" i="23" s="1"/>
  <c r="E15" i="23" s="1"/>
  <c r="E14" i="23" s="1"/>
  <c r="E13" i="23" s="1"/>
  <c r="D29" i="23"/>
  <c r="D28" i="23" s="1"/>
  <c r="D27" i="23" s="1"/>
  <c r="D26" i="23" s="1"/>
  <c r="D25" i="23" s="1"/>
  <c r="D24" i="23" s="1"/>
  <c r="D23" i="23" s="1"/>
  <c r="D22" i="23" s="1"/>
  <c r="D21" i="23" s="1"/>
  <c r="D20" i="23" s="1"/>
  <c r="D19" i="23" s="1"/>
  <c r="D18" i="23" s="1"/>
  <c r="D17" i="23" s="1"/>
  <c r="D16" i="23" s="1"/>
  <c r="D15" i="23" s="1"/>
  <c r="D14" i="23" s="1"/>
  <c r="D13" i="23" s="1"/>
  <c r="F49" i="23" l="1"/>
  <c r="I114" i="23"/>
  <c r="I113" i="23" s="1"/>
  <c r="H144" i="23"/>
  <c r="H143" i="23" s="1"/>
  <c r="F226" i="23"/>
  <c r="F225" i="23" s="1"/>
  <c r="H120" i="23"/>
  <c r="F138" i="23"/>
  <c r="G268" i="23"/>
  <c r="G267" i="23" s="1"/>
  <c r="G266" i="23" s="1"/>
  <c r="G265" i="23" s="1"/>
  <c r="G264" i="23" s="1"/>
  <c r="G263" i="23" s="1"/>
  <c r="G262" i="23" s="1"/>
  <c r="G261" i="23" s="1"/>
  <c r="G260" i="23" s="1"/>
  <c r="G259" i="23" s="1"/>
  <c r="G258" i="23" s="1"/>
  <c r="G257" i="23" s="1"/>
  <c r="G256" i="23" s="1"/>
  <c r="G255" i="23" s="1"/>
  <c r="G254" i="23" s="1"/>
  <c r="G253" i="23" s="1"/>
  <c r="G281" i="23"/>
  <c r="G280" i="23" s="1"/>
  <c r="G279" i="23" s="1"/>
  <c r="G278" i="23" s="1"/>
  <c r="G277" i="23" s="1"/>
  <c r="G276" i="23" s="1"/>
  <c r="G252" i="23" s="1"/>
  <c r="E30" i="18" s="1"/>
  <c r="H151" i="23"/>
  <c r="I152" i="23"/>
  <c r="I151" i="23" s="1"/>
  <c r="D12" i="23"/>
  <c r="D16" i="18" s="1"/>
  <c r="D17" i="19" s="1"/>
  <c r="I111" i="23"/>
  <c r="I112" i="23"/>
  <c r="G172" i="23"/>
  <c r="G171" i="23" s="1"/>
  <c r="G170" i="23" s="1"/>
  <c r="G169" i="23" s="1"/>
  <c r="G168" i="23" s="1"/>
  <c r="G167" i="23" s="1"/>
  <c r="G166" i="23" s="1"/>
  <c r="G165" i="23" s="1"/>
  <c r="G164" i="23" s="1"/>
  <c r="G163" i="23" s="1"/>
  <c r="G162" i="23" s="1"/>
  <c r="G161" i="23" s="1"/>
  <c r="G160" i="23" s="1"/>
  <c r="G159" i="23" s="1"/>
  <c r="G158" i="23" s="1"/>
  <c r="G157" i="23" s="1"/>
  <c r="D281" i="23"/>
  <c r="D280" i="23" s="1"/>
  <c r="D279" i="23" s="1"/>
  <c r="D278" i="23" s="1"/>
  <c r="D277" i="23" s="1"/>
  <c r="D276" i="23" s="1"/>
  <c r="D252" i="23" s="1"/>
  <c r="F78" i="23"/>
  <c r="F148" i="23"/>
  <c r="F147" i="23" s="1"/>
  <c r="F151" i="23"/>
  <c r="F137" i="23" s="1"/>
  <c r="F136" i="23" s="1"/>
  <c r="F135" i="23" s="1"/>
  <c r="F134" i="23" s="1"/>
  <c r="F133" i="23" s="1"/>
  <c r="F132" i="23" s="1"/>
  <c r="F131" i="23" s="1"/>
  <c r="F130" i="23" s="1"/>
  <c r="F129" i="23" s="1"/>
  <c r="F128" i="23" s="1"/>
  <c r="F127" i="23" s="1"/>
  <c r="F126" i="23" s="1"/>
  <c r="F125" i="23" s="1"/>
  <c r="F124" i="23" s="1"/>
  <c r="F123" i="23" s="1"/>
  <c r="F122" i="23" s="1"/>
  <c r="F269" i="23"/>
  <c r="F268" i="23" s="1"/>
  <c r="F267" i="23" s="1"/>
  <c r="F266" i="23" s="1"/>
  <c r="F265" i="23" s="1"/>
  <c r="F264" i="23" s="1"/>
  <c r="F263" i="23" s="1"/>
  <c r="F262" i="23" s="1"/>
  <c r="F261" i="23" s="1"/>
  <c r="F260" i="23" s="1"/>
  <c r="F259" i="23" s="1"/>
  <c r="F258" i="23" s="1"/>
  <c r="F257" i="23" s="1"/>
  <c r="F256" i="23" s="1"/>
  <c r="F255" i="23" s="1"/>
  <c r="F254" i="23" s="1"/>
  <c r="F253" i="23" s="1"/>
  <c r="F252" i="23" s="1"/>
  <c r="F251" i="23" s="1"/>
  <c r="F305" i="23"/>
  <c r="F304" i="23" s="1"/>
  <c r="F303" i="23" s="1"/>
  <c r="F302" i="23" s="1"/>
  <c r="F301" i="23" s="1"/>
  <c r="F300" i="23" s="1"/>
  <c r="F299" i="23" s="1"/>
  <c r="F298" i="23" s="1"/>
  <c r="F297" i="23" s="1"/>
  <c r="F296" i="23" s="1"/>
  <c r="F295" i="23" s="1"/>
  <c r="H59" i="23"/>
  <c r="G215" i="23"/>
  <c r="G214" i="23" s="1"/>
  <c r="G213" i="23" s="1"/>
  <c r="G212" i="23" s="1"/>
  <c r="G211" i="23" s="1"/>
  <c r="G210" i="23" s="1"/>
  <c r="G209" i="23" s="1"/>
  <c r="G208" i="23" s="1"/>
  <c r="G207" i="23" s="1"/>
  <c r="G206" i="23" s="1"/>
  <c r="G205" i="23" s="1"/>
  <c r="G204" i="23" s="1"/>
  <c r="G203" i="23" s="1"/>
  <c r="G202" i="23" s="1"/>
  <c r="G201" i="23" s="1"/>
  <c r="G200" i="23" s="1"/>
  <c r="G199" i="23" s="1"/>
  <c r="E24" i="18" s="1"/>
  <c r="H111" i="23"/>
  <c r="F281" i="23"/>
  <c r="F280" i="23" s="1"/>
  <c r="F279" i="23" s="1"/>
  <c r="F278" i="23" s="1"/>
  <c r="F277" i="23" s="1"/>
  <c r="F276" i="23" s="1"/>
  <c r="I312" i="23"/>
  <c r="I311" i="23" s="1"/>
  <c r="I310" i="23" s="1"/>
  <c r="I309" i="23" s="1"/>
  <c r="I308" i="23" s="1"/>
  <c r="I15" i="26"/>
  <c r="E12" i="23"/>
  <c r="F53" i="23"/>
  <c r="F48" i="23" s="1"/>
  <c r="F47" i="23" s="1"/>
  <c r="F46" i="23" s="1"/>
  <c r="F45" i="23" s="1"/>
  <c r="F44" i="23" s="1"/>
  <c r="F43" i="23" s="1"/>
  <c r="F42" i="23" s="1"/>
  <c r="F41" i="23" s="1"/>
  <c r="F40" i="23" s="1"/>
  <c r="F39" i="23" s="1"/>
  <c r="F38" i="23" s="1"/>
  <c r="F37" i="23" s="1"/>
  <c r="F36" i="23" s="1"/>
  <c r="F35" i="23" s="1"/>
  <c r="F34" i="23" s="1"/>
  <c r="F33" i="23" s="1"/>
  <c r="F32" i="23" s="1"/>
  <c r="F31" i="23" s="1"/>
  <c r="G76" i="23"/>
  <c r="G75" i="23" s="1"/>
  <c r="G74" i="23" s="1"/>
  <c r="G73" i="23" s="1"/>
  <c r="G72" i="23" s="1"/>
  <c r="G71" i="23" s="1"/>
  <c r="G70" i="23" s="1"/>
  <c r="G69" i="23" s="1"/>
  <c r="G68" i="23" s="1"/>
  <c r="G67" i="23" s="1"/>
  <c r="G66" i="23" s="1"/>
  <c r="G65" i="23" s="1"/>
  <c r="G64" i="23" s="1"/>
  <c r="G63" i="23" s="1"/>
  <c r="G62" i="23" s="1"/>
  <c r="G61" i="23" s="1"/>
  <c r="E89" i="23"/>
  <c r="G245" i="23"/>
  <c r="G244" i="23" s="1"/>
  <c r="G243" i="23" s="1"/>
  <c r="G242" i="23" s="1"/>
  <c r="G241" i="23" s="1"/>
  <c r="G240" i="23" s="1"/>
  <c r="G239" i="23" s="1"/>
  <c r="G238" i="23" s="1"/>
  <c r="G237" i="23" s="1"/>
  <c r="G236" i="23" s="1"/>
  <c r="G235" i="23" s="1"/>
  <c r="G234" i="23" s="1"/>
  <c r="G233" i="23" s="1"/>
  <c r="G232" i="23" s="1"/>
  <c r="G231" i="23" s="1"/>
  <c r="G230" i="23" s="1"/>
  <c r="G229" i="23" s="1"/>
  <c r="E26" i="18" s="1"/>
  <c r="H249" i="23"/>
  <c r="C10" i="25"/>
  <c r="I10" i="25" s="1"/>
  <c r="N12" i="24"/>
  <c r="J12" i="24"/>
  <c r="F12" i="24"/>
  <c r="L12" i="24"/>
  <c r="D12" i="24"/>
  <c r="K12" i="24"/>
  <c r="C12" i="24"/>
  <c r="M12" i="24"/>
  <c r="I12" i="24"/>
  <c r="E12" i="24"/>
  <c r="H12" i="24"/>
  <c r="G12" i="24"/>
  <c r="H305" i="23"/>
  <c r="H304" i="23" s="1"/>
  <c r="H303" i="23" s="1"/>
  <c r="H302" i="23" s="1"/>
  <c r="H301" i="23" s="1"/>
  <c r="H300" i="23" s="1"/>
  <c r="H299" i="23" s="1"/>
  <c r="H298" i="23" s="1"/>
  <c r="H297" i="23" s="1"/>
  <c r="H296" i="23" s="1"/>
  <c r="H295" i="23" s="1"/>
  <c r="I78" i="23"/>
  <c r="I305" i="23"/>
  <c r="I304" i="23" s="1"/>
  <c r="I303" i="23" s="1"/>
  <c r="I302" i="23" s="1"/>
  <c r="I301" i="23" s="1"/>
  <c r="I300" i="23" s="1"/>
  <c r="I299" i="23" s="1"/>
  <c r="I298" i="23" s="1"/>
  <c r="I297" i="23" s="1"/>
  <c r="D89" i="23"/>
  <c r="G12" i="23"/>
  <c r="E16" i="18" s="1"/>
  <c r="F77" i="23"/>
  <c r="F76" i="23" s="1"/>
  <c r="F75" i="23" s="1"/>
  <c r="F74" i="23" s="1"/>
  <c r="F73" i="23" s="1"/>
  <c r="F72" i="23" s="1"/>
  <c r="F71" i="23" s="1"/>
  <c r="F70" i="23" s="1"/>
  <c r="F69" i="23" s="1"/>
  <c r="F68" i="23" s="1"/>
  <c r="F67" i="23" s="1"/>
  <c r="F66" i="23" s="1"/>
  <c r="F65" i="23" s="1"/>
  <c r="F64" i="23" s="1"/>
  <c r="F63" i="23" s="1"/>
  <c r="F62" i="23" s="1"/>
  <c r="F61" i="23" s="1"/>
  <c r="F12" i="23" s="1"/>
  <c r="I50" i="23"/>
  <c r="I49" i="23" s="1"/>
  <c r="H49" i="23"/>
  <c r="H138" i="23"/>
  <c r="H137" i="23" s="1"/>
  <c r="H136" i="23" s="1"/>
  <c r="H135" i="23" s="1"/>
  <c r="H134" i="23" s="1"/>
  <c r="H133" i="23" s="1"/>
  <c r="H132" i="23" s="1"/>
  <c r="H131" i="23" s="1"/>
  <c r="H130" i="23" s="1"/>
  <c r="H129" i="23" s="1"/>
  <c r="H128" i="23" s="1"/>
  <c r="H127" i="23" s="1"/>
  <c r="H126" i="23" s="1"/>
  <c r="H125" i="23" s="1"/>
  <c r="H124" i="23" s="1"/>
  <c r="H123" i="23" s="1"/>
  <c r="H122" i="23" s="1"/>
  <c r="H220" i="23"/>
  <c r="H219" i="23" s="1"/>
  <c r="I221" i="23"/>
  <c r="I220" i="23" s="1"/>
  <c r="I219" i="23" s="1"/>
  <c r="I247" i="23"/>
  <c r="I246" i="23" s="1"/>
  <c r="I245" i="23" s="1"/>
  <c r="I244" i="23" s="1"/>
  <c r="I243" i="23" s="1"/>
  <c r="I242" i="23" s="1"/>
  <c r="I241" i="23" s="1"/>
  <c r="I240" i="23" s="1"/>
  <c r="I239" i="23" s="1"/>
  <c r="I238" i="23" s="1"/>
  <c r="I237" i="23" s="1"/>
  <c r="I236" i="23" s="1"/>
  <c r="I235" i="23" s="1"/>
  <c r="I234" i="23" s="1"/>
  <c r="I233" i="23" s="1"/>
  <c r="I232" i="23" s="1"/>
  <c r="I231" i="23" s="1"/>
  <c r="I230" i="23" s="1"/>
  <c r="H246" i="23"/>
  <c r="H53" i="23"/>
  <c r="I88" i="23"/>
  <c r="I87" i="23" s="1"/>
  <c r="I197" i="23"/>
  <c r="I196" i="23" s="1"/>
  <c r="I195" i="23" s="1"/>
  <c r="I194" i="23" s="1"/>
  <c r="I193" i="23" s="1"/>
  <c r="I192" i="23" s="1"/>
  <c r="I191" i="23" s="1"/>
  <c r="I190" i="23" s="1"/>
  <c r="I189" i="23" s="1"/>
  <c r="I188" i="23" s="1"/>
  <c r="I187" i="23" s="1"/>
  <c r="I186" i="23" s="1"/>
  <c r="I185" i="23" s="1"/>
  <c r="I184" i="23" s="1"/>
  <c r="I183" i="23" s="1"/>
  <c r="I182" i="23" s="1"/>
  <c r="I181" i="23" s="1"/>
  <c r="B36" i="24" s="1"/>
  <c r="H197" i="23"/>
  <c r="H196" i="23" s="1"/>
  <c r="H195" i="23" s="1"/>
  <c r="H194" i="23" s="1"/>
  <c r="H193" i="23" s="1"/>
  <c r="H192" i="23" s="1"/>
  <c r="H191" i="23" s="1"/>
  <c r="H190" i="23" s="1"/>
  <c r="H189" i="23" s="1"/>
  <c r="H188" i="23" s="1"/>
  <c r="H187" i="23" s="1"/>
  <c r="H186" i="23" s="1"/>
  <c r="H185" i="23" s="1"/>
  <c r="H184" i="23" s="1"/>
  <c r="H183" i="23" s="1"/>
  <c r="H182" i="23" s="1"/>
  <c r="H181" i="23" s="1"/>
  <c r="I54" i="23"/>
  <c r="I53" i="23" s="1"/>
  <c r="I81" i="23"/>
  <c r="I84" i="23"/>
  <c r="G137" i="23"/>
  <c r="G136" i="23" s="1"/>
  <c r="G135" i="23" s="1"/>
  <c r="G134" i="23" s="1"/>
  <c r="G133" i="23" s="1"/>
  <c r="G132" i="23" s="1"/>
  <c r="G131" i="23" s="1"/>
  <c r="G130" i="23" s="1"/>
  <c r="G129" i="23" s="1"/>
  <c r="G128" i="23" s="1"/>
  <c r="G127" i="23" s="1"/>
  <c r="G126" i="23" s="1"/>
  <c r="G125" i="23" s="1"/>
  <c r="G124" i="23" s="1"/>
  <c r="G123" i="23" s="1"/>
  <c r="G122" i="23" s="1"/>
  <c r="G89" i="23" s="1"/>
  <c r="E22" i="18" s="1"/>
  <c r="H78" i="23"/>
  <c r="H81" i="23"/>
  <c r="H84" i="23"/>
  <c r="I106" i="23"/>
  <c r="H106" i="23"/>
  <c r="I174" i="23"/>
  <c r="I173" i="23" s="1"/>
  <c r="H174" i="23"/>
  <c r="H173" i="23" s="1"/>
  <c r="H176" i="23"/>
  <c r="I176" i="23"/>
  <c r="E281" i="23"/>
  <c r="E280" i="23" s="1"/>
  <c r="E279" i="23" s="1"/>
  <c r="E278" i="23" s="1"/>
  <c r="E277" i="23" s="1"/>
  <c r="E276" i="23" s="1"/>
  <c r="I228" i="23"/>
  <c r="I226" i="23" s="1"/>
  <c r="I225" i="23" s="1"/>
  <c r="H226" i="23"/>
  <c r="H225" i="23" s="1"/>
  <c r="F106" i="23"/>
  <c r="F105" i="23" s="1"/>
  <c r="F104" i="23" s="1"/>
  <c r="F103" i="23" s="1"/>
  <c r="F102" i="23" s="1"/>
  <c r="F101" i="23" s="1"/>
  <c r="F100" i="23" s="1"/>
  <c r="F99" i="23" s="1"/>
  <c r="F98" i="23" s="1"/>
  <c r="F97" i="23" s="1"/>
  <c r="F96" i="23" s="1"/>
  <c r="F95" i="23" s="1"/>
  <c r="F94" i="23" s="1"/>
  <c r="F93" i="23" s="1"/>
  <c r="F92" i="23" s="1"/>
  <c r="F91" i="23" s="1"/>
  <c r="F90" i="23" s="1"/>
  <c r="I115" i="23"/>
  <c r="H115" i="23"/>
  <c r="I155" i="23"/>
  <c r="H155" i="23"/>
  <c r="I218" i="23"/>
  <c r="I217" i="23" s="1"/>
  <c r="I216" i="23" s="1"/>
  <c r="H217" i="23"/>
  <c r="H216" i="23" s="1"/>
  <c r="I148" i="23"/>
  <c r="I147" i="23" s="1"/>
  <c r="H148" i="23"/>
  <c r="H147" i="23" s="1"/>
  <c r="F215" i="23"/>
  <c r="F214" i="23" s="1"/>
  <c r="F213" i="23" s="1"/>
  <c r="F212" i="23" s="1"/>
  <c r="F211" i="23" s="1"/>
  <c r="F210" i="23" s="1"/>
  <c r="F209" i="23" s="1"/>
  <c r="F208" i="23" s="1"/>
  <c r="F207" i="23" s="1"/>
  <c r="F206" i="23" s="1"/>
  <c r="F205" i="23" s="1"/>
  <c r="F204" i="23" s="1"/>
  <c r="F203" i="23" s="1"/>
  <c r="F202" i="23" s="1"/>
  <c r="F201" i="23" s="1"/>
  <c r="F200" i="23" s="1"/>
  <c r="F199" i="23" s="1"/>
  <c r="I269" i="23"/>
  <c r="I268" i="23" s="1"/>
  <c r="I267" i="23" s="1"/>
  <c r="I266" i="23" s="1"/>
  <c r="I265" i="23" s="1"/>
  <c r="I264" i="23" s="1"/>
  <c r="E252" i="23"/>
  <c r="E251" i="23" s="1"/>
  <c r="H269" i="23"/>
  <c r="H274" i="23"/>
  <c r="I292" i="23"/>
  <c r="I291" i="23" s="1"/>
  <c r="I290" i="23" s="1"/>
  <c r="I289" i="23" s="1"/>
  <c r="I288" i="23" s="1"/>
  <c r="I287" i="23" s="1"/>
  <c r="H318" i="23"/>
  <c r="H317" i="23" s="1"/>
  <c r="H316" i="23" s="1"/>
  <c r="H315" i="23" s="1"/>
  <c r="H314" i="23" s="1"/>
  <c r="H313" i="23" s="1"/>
  <c r="H312" i="23" s="1"/>
  <c r="H311" i="23" s="1"/>
  <c r="H310" i="23" s="1"/>
  <c r="H309" i="23" s="1"/>
  <c r="H308" i="23" s="1"/>
  <c r="E11" i="23" l="1"/>
  <c r="E10" i="23" s="1"/>
  <c r="F89" i="23"/>
  <c r="F11" i="23" s="1"/>
  <c r="F10" i="23" s="1"/>
  <c r="N36" i="24"/>
  <c r="H36" i="24"/>
  <c r="M36" i="24"/>
  <c r="C36" i="24"/>
  <c r="D36" i="24"/>
  <c r="K36" i="24"/>
  <c r="L36" i="24"/>
  <c r="G36" i="24"/>
  <c r="E36" i="24"/>
  <c r="F36" i="24"/>
  <c r="I36" i="24"/>
  <c r="J36" i="24"/>
  <c r="I137" i="23"/>
  <c r="I59" i="23"/>
  <c r="I58" i="23" s="1"/>
  <c r="H58" i="23"/>
  <c r="D251" i="23"/>
  <c r="D30" i="18"/>
  <c r="D31" i="19" s="1"/>
  <c r="D11" i="23"/>
  <c r="D10" i="23" s="1"/>
  <c r="D22" i="18"/>
  <c r="D23" i="19" s="1"/>
  <c r="I263" i="23"/>
  <c r="I262" i="23" s="1"/>
  <c r="I261" i="23" s="1"/>
  <c r="I14" i="26"/>
  <c r="I296" i="23"/>
  <c r="I295" i="23" s="1"/>
  <c r="F16" i="25"/>
  <c r="I286" i="23"/>
  <c r="I285" i="23" s="1"/>
  <c r="I284" i="23" s="1"/>
  <c r="I16" i="26"/>
  <c r="H245" i="23"/>
  <c r="H244" i="23" s="1"/>
  <c r="H243" i="23" s="1"/>
  <c r="H242" i="23" s="1"/>
  <c r="H241" i="23" s="1"/>
  <c r="H240" i="23" s="1"/>
  <c r="H239" i="23" s="1"/>
  <c r="H238" i="23" s="1"/>
  <c r="H237" i="23" s="1"/>
  <c r="H236" i="23" s="1"/>
  <c r="H235" i="23" s="1"/>
  <c r="H234" i="23" s="1"/>
  <c r="H233" i="23" s="1"/>
  <c r="H232" i="23" s="1"/>
  <c r="H231" i="23" s="1"/>
  <c r="H230" i="23" s="1"/>
  <c r="H229" i="23" s="1"/>
  <c r="I229" i="23"/>
  <c r="B42" i="24"/>
  <c r="H281" i="23"/>
  <c r="H280" i="23" s="1"/>
  <c r="H279" i="23" s="1"/>
  <c r="H278" i="23" s="1"/>
  <c r="H277" i="23" s="1"/>
  <c r="H276" i="23" s="1"/>
  <c r="H77" i="23"/>
  <c r="H76" i="23" s="1"/>
  <c r="H75" i="23" s="1"/>
  <c r="H74" i="23" s="1"/>
  <c r="H73" i="23" s="1"/>
  <c r="H72" i="23" s="1"/>
  <c r="H71" i="23" s="1"/>
  <c r="H70" i="23" s="1"/>
  <c r="H69" i="23" s="1"/>
  <c r="H68" i="23" s="1"/>
  <c r="H67" i="23" s="1"/>
  <c r="H66" i="23" s="1"/>
  <c r="H65" i="23" s="1"/>
  <c r="H64" i="23" s="1"/>
  <c r="H63" i="23" s="1"/>
  <c r="H62" i="23" s="1"/>
  <c r="H61" i="23" s="1"/>
  <c r="H215" i="23"/>
  <c r="H214" i="23" s="1"/>
  <c r="H213" i="23" s="1"/>
  <c r="H212" i="23" s="1"/>
  <c r="H211" i="23" s="1"/>
  <c r="H210" i="23" s="1"/>
  <c r="H209" i="23" s="1"/>
  <c r="H208" i="23" s="1"/>
  <c r="H207" i="23" s="1"/>
  <c r="H206" i="23" s="1"/>
  <c r="H205" i="23" s="1"/>
  <c r="H204" i="23" s="1"/>
  <c r="H203" i="23" s="1"/>
  <c r="H202" i="23" s="1"/>
  <c r="H201" i="23" s="1"/>
  <c r="H200" i="23" s="1"/>
  <c r="H199" i="23" s="1"/>
  <c r="I215" i="23"/>
  <c r="I214" i="23" s="1"/>
  <c r="I213" i="23" s="1"/>
  <c r="I212" i="23" s="1"/>
  <c r="I211" i="23" s="1"/>
  <c r="I210" i="23" s="1"/>
  <c r="I209" i="23" s="1"/>
  <c r="I208" i="23" s="1"/>
  <c r="I207" i="23" s="1"/>
  <c r="I206" i="23" s="1"/>
  <c r="I205" i="23" s="1"/>
  <c r="I204" i="23" s="1"/>
  <c r="I203" i="23" s="1"/>
  <c r="I202" i="23" s="1"/>
  <c r="I201" i="23" s="1"/>
  <c r="I200" i="23" s="1"/>
  <c r="G251" i="23"/>
  <c r="I104" i="23"/>
  <c r="I103" i="23" s="1"/>
  <c r="I102" i="23" s="1"/>
  <c r="I101" i="23" s="1"/>
  <c r="I171" i="23"/>
  <c r="I170" i="23" s="1"/>
  <c r="I169" i="23" s="1"/>
  <c r="I168" i="23" s="1"/>
  <c r="I167" i="23" s="1"/>
  <c r="I166" i="23" s="1"/>
  <c r="I165" i="23" s="1"/>
  <c r="I164" i="23" s="1"/>
  <c r="I163" i="23" s="1"/>
  <c r="I162" i="23" s="1"/>
  <c r="I161" i="23" s="1"/>
  <c r="I160" i="23" s="1"/>
  <c r="I159" i="23" s="1"/>
  <c r="I158" i="23" s="1"/>
  <c r="I157" i="23" s="1"/>
  <c r="B34" i="24" s="1"/>
  <c r="G11" i="23"/>
  <c r="H105" i="23"/>
  <c r="H104" i="23" s="1"/>
  <c r="H103" i="23" s="1"/>
  <c r="H102" i="23" s="1"/>
  <c r="H101" i="23" s="1"/>
  <c r="H100" i="23" s="1"/>
  <c r="H99" i="23" s="1"/>
  <c r="H98" i="23" s="1"/>
  <c r="H97" i="23" s="1"/>
  <c r="H96" i="23" s="1"/>
  <c r="H95" i="23" s="1"/>
  <c r="H94" i="23" s="1"/>
  <c r="H93" i="23" s="1"/>
  <c r="H92" i="23" s="1"/>
  <c r="H91" i="23" s="1"/>
  <c r="H90" i="23" s="1"/>
  <c r="H48" i="23"/>
  <c r="H47" i="23" s="1"/>
  <c r="H46" i="23" s="1"/>
  <c r="H45" i="23" s="1"/>
  <c r="H44" i="23" s="1"/>
  <c r="H43" i="23" s="1"/>
  <c r="H42" i="23" s="1"/>
  <c r="H41" i="23" s="1"/>
  <c r="H40" i="23" s="1"/>
  <c r="H39" i="23" s="1"/>
  <c r="H38" i="23" s="1"/>
  <c r="H37" i="23" s="1"/>
  <c r="H36" i="23" s="1"/>
  <c r="H35" i="23" s="1"/>
  <c r="H34" i="23" s="1"/>
  <c r="H33" i="23" s="1"/>
  <c r="H32" i="23" s="1"/>
  <c r="H31" i="23" s="1"/>
  <c r="H268" i="23"/>
  <c r="H267" i="23" s="1"/>
  <c r="H266" i="23" s="1"/>
  <c r="H265" i="23" s="1"/>
  <c r="H264" i="23" s="1"/>
  <c r="H263" i="23" s="1"/>
  <c r="H262" i="23" s="1"/>
  <c r="H261" i="23" s="1"/>
  <c r="H260" i="23" s="1"/>
  <c r="H259" i="23" s="1"/>
  <c r="H258" i="23" s="1"/>
  <c r="H257" i="23" s="1"/>
  <c r="H256" i="23" s="1"/>
  <c r="H255" i="23" s="1"/>
  <c r="H254" i="23" s="1"/>
  <c r="H253" i="23" s="1"/>
  <c r="H172" i="23"/>
  <c r="H171" i="23" s="1"/>
  <c r="H170" i="23" s="1"/>
  <c r="H169" i="23" s="1"/>
  <c r="H168" i="23" s="1"/>
  <c r="H167" i="23" s="1"/>
  <c r="H166" i="23" s="1"/>
  <c r="H165" i="23" s="1"/>
  <c r="H164" i="23" s="1"/>
  <c r="H163" i="23" s="1"/>
  <c r="H162" i="23" s="1"/>
  <c r="H161" i="23" s="1"/>
  <c r="H160" i="23" s="1"/>
  <c r="H159" i="23" s="1"/>
  <c r="H158" i="23" s="1"/>
  <c r="H157" i="23" s="1"/>
  <c r="I136" i="23"/>
  <c r="I135" i="23" s="1"/>
  <c r="I134" i="23" s="1"/>
  <c r="I133" i="23" s="1"/>
  <c r="I132" i="23" s="1"/>
  <c r="I131" i="23" s="1"/>
  <c r="I130" i="23" s="1"/>
  <c r="I129" i="23" s="1"/>
  <c r="I128" i="23" s="1"/>
  <c r="I127" i="23" s="1"/>
  <c r="I126" i="23" s="1"/>
  <c r="I125" i="23" s="1"/>
  <c r="I124" i="23" s="1"/>
  <c r="I123" i="23" s="1"/>
  <c r="I122" i="23" s="1"/>
  <c r="B33" i="24" s="1"/>
  <c r="I45" i="23" l="1"/>
  <c r="I44" i="23" s="1"/>
  <c r="I43" i="23" s="1"/>
  <c r="I42" i="23" s="1"/>
  <c r="I76" i="23"/>
  <c r="I75" i="23" s="1"/>
  <c r="I199" i="23"/>
  <c r="B38" i="24"/>
  <c r="G10" i="23"/>
  <c r="N34" i="24"/>
  <c r="K34" i="24"/>
  <c r="C34" i="24"/>
  <c r="I34" i="24"/>
  <c r="D34" i="24"/>
  <c r="F34" i="24"/>
  <c r="G34" i="24"/>
  <c r="M34" i="24"/>
  <c r="L34" i="24"/>
  <c r="J34" i="24"/>
  <c r="H34" i="24"/>
  <c r="E34" i="24"/>
  <c r="I260" i="23"/>
  <c r="I259" i="23" s="1"/>
  <c r="I258" i="23" s="1"/>
  <c r="I257" i="23" s="1"/>
  <c r="I256" i="23" s="1"/>
  <c r="I255" i="23" s="1"/>
  <c r="I254" i="23" s="1"/>
  <c r="I253" i="23" s="1"/>
  <c r="B57" i="24" s="1"/>
  <c r="D20" i="27"/>
  <c r="N33" i="24"/>
  <c r="E33" i="24"/>
  <c r="G33" i="24"/>
  <c r="C33" i="24"/>
  <c r="I33" i="24"/>
  <c r="D33" i="24"/>
  <c r="K33" i="24"/>
  <c r="M33" i="24"/>
  <c r="H33" i="24"/>
  <c r="F33" i="24"/>
  <c r="L33" i="24"/>
  <c r="J33" i="24"/>
  <c r="B19" i="1"/>
  <c r="E27" i="19" s="1"/>
  <c r="D18" i="27"/>
  <c r="I100" i="23"/>
  <c r="I99" i="23" s="1"/>
  <c r="I98" i="23" s="1"/>
  <c r="I97" i="23" s="1"/>
  <c r="I96" i="23" s="1"/>
  <c r="I95" i="23" s="1"/>
  <c r="I94" i="23" s="1"/>
  <c r="I93" i="23" s="1"/>
  <c r="I92" i="23" s="1"/>
  <c r="I91" i="23" s="1"/>
  <c r="I90" i="23" s="1"/>
  <c r="B31" i="24" s="1"/>
  <c r="I283" i="23"/>
  <c r="I282" i="23" s="1"/>
  <c r="I281" i="23" s="1"/>
  <c r="I280" i="23" s="1"/>
  <c r="I279" i="23" s="1"/>
  <c r="I278" i="23" s="1"/>
  <c r="I277" i="23" s="1"/>
  <c r="I276" i="23" s="1"/>
  <c r="B58" i="24" s="1"/>
  <c r="D27" i="27"/>
  <c r="F15" i="25"/>
  <c r="F17" i="25" s="1"/>
  <c r="N42" i="24"/>
  <c r="N41" i="24" s="1"/>
  <c r="G42" i="24"/>
  <c r="G41" i="24" s="1"/>
  <c r="C42" i="24"/>
  <c r="C41" i="24" s="1"/>
  <c r="I42" i="24"/>
  <c r="I41" i="24" s="1"/>
  <c r="H42" i="24"/>
  <c r="H41" i="24" s="1"/>
  <c r="K42" i="24"/>
  <c r="K41" i="24" s="1"/>
  <c r="M42" i="24"/>
  <c r="M41" i="24" s="1"/>
  <c r="L42" i="24"/>
  <c r="L41" i="24" s="1"/>
  <c r="B41" i="24"/>
  <c r="D42" i="24"/>
  <c r="D41" i="24" s="1"/>
  <c r="J42" i="24"/>
  <c r="J41" i="24" s="1"/>
  <c r="F42" i="24"/>
  <c r="F41" i="24" s="1"/>
  <c r="E42" i="24"/>
  <c r="E41" i="24" s="1"/>
  <c r="H252" i="23"/>
  <c r="H251" i="23" s="1"/>
  <c r="H12" i="23"/>
  <c r="H89" i="23"/>
  <c r="I89" i="23"/>
  <c r="I74" i="23" l="1"/>
  <c r="I73" i="23" s="1"/>
  <c r="I72" i="23" s="1"/>
  <c r="I41" i="23"/>
  <c r="I40" i="23" s="1"/>
  <c r="I39" i="23" s="1"/>
  <c r="I38" i="23" s="1"/>
  <c r="I37" i="23" s="1"/>
  <c r="I36" i="23" s="1"/>
  <c r="I35" i="23" s="1"/>
  <c r="I34" i="23" s="1"/>
  <c r="I33" i="23" s="1"/>
  <c r="I32" i="23" s="1"/>
  <c r="I31" i="23" s="1"/>
  <c r="E18" i="27"/>
  <c r="F18" i="27" s="1"/>
  <c r="K57" i="24"/>
  <c r="L57" i="24"/>
  <c r="H57" i="24"/>
  <c r="D57" i="24"/>
  <c r="I57" i="24"/>
  <c r="C57" i="24"/>
  <c r="G57" i="24"/>
  <c r="F57" i="24"/>
  <c r="M57" i="24"/>
  <c r="N57" i="24"/>
  <c r="E57" i="24"/>
  <c r="J57" i="24"/>
  <c r="I252" i="23"/>
  <c r="I251" i="23" s="1"/>
  <c r="N38" i="24"/>
  <c r="N37" i="24" s="1"/>
  <c r="G38" i="24"/>
  <c r="G37" i="24" s="1"/>
  <c r="K38" i="24"/>
  <c r="K37" i="24" s="1"/>
  <c r="L38" i="24"/>
  <c r="L37" i="24" s="1"/>
  <c r="F38" i="24"/>
  <c r="F37" i="24" s="1"/>
  <c r="E38" i="24"/>
  <c r="E37" i="24" s="1"/>
  <c r="J38" i="24"/>
  <c r="J37" i="24" s="1"/>
  <c r="C38" i="24"/>
  <c r="C37" i="24" s="1"/>
  <c r="I38" i="24"/>
  <c r="I37" i="24" s="1"/>
  <c r="B37" i="24"/>
  <c r="H38" i="24"/>
  <c r="H37" i="24" s="1"/>
  <c r="D38" i="24"/>
  <c r="D37" i="24" s="1"/>
  <c r="M38" i="24"/>
  <c r="M37" i="24" s="1"/>
  <c r="E20" i="27"/>
  <c r="F20" i="27" s="1"/>
  <c r="B18" i="1"/>
  <c r="E25" i="19" s="1"/>
  <c r="D17" i="27"/>
  <c r="N31" i="24"/>
  <c r="N30" i="24" s="1"/>
  <c r="C31" i="24"/>
  <c r="C30" i="24" s="1"/>
  <c r="K31" i="24"/>
  <c r="K30" i="24" s="1"/>
  <c r="L31" i="24"/>
  <c r="L30" i="24" s="1"/>
  <c r="G31" i="24"/>
  <c r="G30" i="24" s="1"/>
  <c r="I31" i="24"/>
  <c r="I30" i="24" s="1"/>
  <c r="F31" i="24"/>
  <c r="F30" i="24" s="1"/>
  <c r="M31" i="24"/>
  <c r="M30" i="24" s="1"/>
  <c r="J31" i="24"/>
  <c r="J30" i="24" s="1"/>
  <c r="H31" i="24"/>
  <c r="H30" i="24" s="1"/>
  <c r="D31" i="24"/>
  <c r="D30" i="24" s="1"/>
  <c r="E31" i="24"/>
  <c r="E30" i="24" s="1"/>
  <c r="B30" i="24"/>
  <c r="B17" i="1"/>
  <c r="E23" i="19" s="1"/>
  <c r="D16" i="27"/>
  <c r="D26" i="27"/>
  <c r="E27" i="27"/>
  <c r="F27" i="27" s="1"/>
  <c r="F26" i="27" s="1"/>
  <c r="N58" i="24"/>
  <c r="C58" i="24"/>
  <c r="K58" i="24"/>
  <c r="G58" i="24"/>
  <c r="H58" i="24"/>
  <c r="H56" i="24" s="1"/>
  <c r="D58" i="24"/>
  <c r="D56" i="24" s="1"/>
  <c r="E58" i="24"/>
  <c r="M58" i="24"/>
  <c r="J58" i="24"/>
  <c r="L58" i="24"/>
  <c r="I58" i="24"/>
  <c r="I56" i="24" s="1"/>
  <c r="F58" i="24"/>
  <c r="B56" i="24"/>
  <c r="H11" i="23"/>
  <c r="H10" i="23" s="1"/>
  <c r="G56" i="24" l="1"/>
  <c r="E56" i="24"/>
  <c r="L56" i="24"/>
  <c r="C56" i="24"/>
  <c r="J56" i="24"/>
  <c r="F56" i="24"/>
  <c r="M56" i="24"/>
  <c r="B23" i="1"/>
  <c r="D22" i="1" s="1"/>
  <c r="K56" i="24"/>
  <c r="I71" i="23"/>
  <c r="I70" i="23" s="1"/>
  <c r="I69" i="23" s="1"/>
  <c r="I68" i="23" s="1"/>
  <c r="I67" i="23" s="1"/>
  <c r="I66" i="23" s="1"/>
  <c r="I65" i="23" s="1"/>
  <c r="I64" i="23" s="1"/>
  <c r="I63" i="23" s="1"/>
  <c r="I62" i="23" s="1"/>
  <c r="I61" i="23" s="1"/>
  <c r="I12" i="26"/>
  <c r="I17" i="26" s="1"/>
  <c r="E17" i="27"/>
  <c r="F17" i="27" s="1"/>
  <c r="N56" i="24"/>
  <c r="B13" i="24"/>
  <c r="E16" i="27"/>
  <c r="F16" i="27" s="1"/>
  <c r="E31" i="19"/>
  <c r="E33" i="20"/>
  <c r="E29" i="20"/>
  <c r="E21" i="20"/>
  <c r="E19" i="20"/>
  <c r="D33" i="20"/>
  <c r="D31" i="20"/>
  <c r="D29" i="20"/>
  <c r="D27" i="20"/>
  <c r="D25" i="20"/>
  <c r="D23" i="20"/>
  <c r="D21" i="20"/>
  <c r="D19" i="20"/>
  <c r="D17" i="20"/>
  <c r="B19" i="24" l="1"/>
  <c r="I12" i="23"/>
  <c r="F13" i="24"/>
  <c r="I13" i="24"/>
  <c r="K13" i="24"/>
  <c r="H13" i="24"/>
  <c r="C13" i="24"/>
  <c r="D13" i="24"/>
  <c r="E13" i="24"/>
  <c r="J13" i="24"/>
  <c r="N13" i="24"/>
  <c r="G13" i="24"/>
  <c r="L13" i="24"/>
  <c r="B11" i="24"/>
  <c r="B10" i="24" s="1"/>
  <c r="M13" i="24"/>
  <c r="F30" i="18"/>
  <c r="G30" i="18" s="1"/>
  <c r="F33" i="20"/>
  <c r="F29" i="20"/>
  <c r="F21" i="20"/>
  <c r="F19" i="20"/>
  <c r="D15" i="20"/>
  <c r="F33" i="19"/>
  <c r="F29" i="19"/>
  <c r="F21" i="19"/>
  <c r="G21" i="19" s="1"/>
  <c r="F19" i="19"/>
  <c r="D15" i="19"/>
  <c r="F32" i="18"/>
  <c r="F28" i="18"/>
  <c r="F26" i="18"/>
  <c r="G26" i="18" s="1"/>
  <c r="F24" i="18"/>
  <c r="G24" i="18" s="1"/>
  <c r="F22" i="18"/>
  <c r="G22" i="18" s="1"/>
  <c r="F20" i="18"/>
  <c r="G20" i="18" s="1"/>
  <c r="F18" i="18"/>
  <c r="F16" i="18"/>
  <c r="G16" i="18" s="1"/>
  <c r="E14" i="18"/>
  <c r="D14" i="18"/>
  <c r="B14" i="1" l="1"/>
  <c r="D13" i="27"/>
  <c r="I11" i="23"/>
  <c r="I10" i="23" s="1"/>
  <c r="N19" i="24"/>
  <c r="N11" i="24" s="1"/>
  <c r="N10" i="24" s="1"/>
  <c r="K19" i="24"/>
  <c r="K11" i="24" s="1"/>
  <c r="K10" i="24" s="1"/>
  <c r="E19" i="24"/>
  <c r="E11" i="24" s="1"/>
  <c r="E10" i="24" s="1"/>
  <c r="J19" i="24"/>
  <c r="J11" i="24" s="1"/>
  <c r="J10" i="24" s="1"/>
  <c r="C19" i="24"/>
  <c r="C11" i="24" s="1"/>
  <c r="C10" i="24" s="1"/>
  <c r="L19" i="24"/>
  <c r="L11" i="24" s="1"/>
  <c r="L10" i="24" s="1"/>
  <c r="F19" i="24"/>
  <c r="F11" i="24" s="1"/>
  <c r="F10" i="24" s="1"/>
  <c r="M19" i="24"/>
  <c r="M11" i="24" s="1"/>
  <c r="M10" i="24" s="1"/>
  <c r="D19" i="24"/>
  <c r="D11" i="24" s="1"/>
  <c r="D10" i="24" s="1"/>
  <c r="H19" i="24"/>
  <c r="H11" i="24" s="1"/>
  <c r="H10" i="24" s="1"/>
  <c r="I19" i="24"/>
  <c r="I11" i="24" s="1"/>
  <c r="I10" i="24" s="1"/>
  <c r="G19" i="24"/>
  <c r="G11" i="24" s="1"/>
  <c r="G10" i="24" s="1"/>
  <c r="F14" i="18"/>
  <c r="G14" i="18" s="1"/>
  <c r="E13" i="27" l="1"/>
  <c r="F13" i="27"/>
  <c r="F12" i="27" s="1"/>
  <c r="F36" i="27" s="1"/>
  <c r="D12" i="27"/>
  <c r="D36" i="27" s="1"/>
  <c r="E17" i="19"/>
  <c r="E15" i="19" s="1"/>
  <c r="D13" i="1"/>
  <c r="F30" i="5"/>
  <c r="G30" i="5" s="1"/>
  <c r="F31" i="7" l="1"/>
  <c r="F29" i="7"/>
  <c r="G29" i="7" s="1"/>
  <c r="F31" i="6"/>
  <c r="F29" i="6"/>
  <c r="G29" i="6" s="1"/>
  <c r="F32" i="5" l="1"/>
  <c r="F28" i="5"/>
  <c r="F27" i="6"/>
  <c r="F25" i="6"/>
  <c r="G25" i="6" s="1"/>
  <c r="F23" i="6"/>
  <c r="G23" i="6" s="1"/>
  <c r="F21" i="6"/>
  <c r="G21" i="6" s="1"/>
  <c r="F19" i="6"/>
  <c r="F17" i="6"/>
  <c r="F15" i="6"/>
  <c r="G15" i="6" s="1"/>
  <c r="F27" i="7"/>
  <c r="F25" i="7"/>
  <c r="G25" i="7" s="1"/>
  <c r="F23" i="7"/>
  <c r="G23" i="7" s="1"/>
  <c r="F21" i="7"/>
  <c r="G21" i="7" s="1"/>
  <c r="F19" i="7"/>
  <c r="G19" i="7" s="1"/>
  <c r="F17" i="7"/>
  <c r="F15" i="7"/>
  <c r="G15" i="7" s="1"/>
  <c r="D13" i="7"/>
  <c r="E13" i="7"/>
  <c r="D13" i="6"/>
  <c r="E13" i="6"/>
  <c r="E14" i="5"/>
  <c r="F18" i="5"/>
  <c r="F20" i="5"/>
  <c r="G20" i="5" s="1"/>
  <c r="F22" i="5"/>
  <c r="G22" i="5" s="1"/>
  <c r="F24" i="5"/>
  <c r="G24" i="5" s="1"/>
  <c r="F26" i="5"/>
  <c r="G26" i="5" s="1"/>
  <c r="F16" i="5"/>
  <c r="G16" i="5" s="1"/>
  <c r="D14" i="5"/>
  <c r="F13" i="7" l="1"/>
  <c r="G13" i="7" s="1"/>
  <c r="F13" i="6"/>
  <c r="G13" i="6" s="1"/>
  <c r="F14" i="5"/>
  <c r="G14" i="5" s="1"/>
  <c r="F27" i="19" l="1"/>
  <c r="G27" i="19" s="1"/>
  <c r="E27" i="20"/>
  <c r="F27" i="20" s="1"/>
  <c r="G27" i="20" s="1"/>
  <c r="F25" i="19"/>
  <c r="G25" i="19" s="1"/>
  <c r="E25" i="20"/>
  <c r="F25" i="20" s="1"/>
  <c r="G25" i="20" s="1"/>
  <c r="E17" i="20"/>
  <c r="E11" i="1" l="1"/>
  <c r="F23" i="19"/>
  <c r="G23" i="19" s="1"/>
  <c r="E23" i="20"/>
  <c r="F23" i="20" s="1"/>
  <c r="G23" i="20" s="1"/>
  <c r="F31" i="19"/>
  <c r="G31" i="19" s="1"/>
  <c r="E31" i="20"/>
  <c r="F31" i="20" s="1"/>
  <c r="G31" i="20" s="1"/>
  <c r="F17" i="20"/>
  <c r="G17" i="20" s="1"/>
  <c r="F17" i="19"/>
  <c r="G17" i="19" s="1"/>
  <c r="F15" i="19"/>
  <c r="G15" i="19" s="1"/>
  <c r="E15" i="20" l="1"/>
  <c r="F15" i="20" s="1"/>
  <c r="G15" i="20" s="1"/>
</calcChain>
</file>

<file path=xl/sharedStrings.xml><?xml version="1.0" encoding="utf-8"?>
<sst xmlns="http://schemas.openxmlformats.org/spreadsheetml/2006/main" count="1275" uniqueCount="602">
  <si>
    <t>Provenientes de las cantidades que por los siguientes conceptos se obtendrán:</t>
  </si>
  <si>
    <t>TOTAL DE INGRESOS</t>
  </si>
  <si>
    <t>E  D  I  C  T  O</t>
  </si>
  <si>
    <t>GRUPO</t>
  </si>
  <si>
    <t>PRESUPUESTO DE</t>
  </si>
  <si>
    <t>INGRESOS REALES</t>
  </si>
  <si>
    <t>ABSOLUTA</t>
  </si>
  <si>
    <t>%</t>
  </si>
  <si>
    <t>C  O  N  C  E  P  T  O</t>
  </si>
  <si>
    <t>V  A  R  I  A  C  I  O  N</t>
  </si>
  <si>
    <t>T  O  T  A  L</t>
  </si>
  <si>
    <t>IMPUESTOS</t>
  </si>
  <si>
    <t>DERECHOS</t>
  </si>
  <si>
    <t>PRODUCTOS</t>
  </si>
  <si>
    <t>APROVECHAMIENTOS</t>
  </si>
  <si>
    <t>CONTRIBUCIONES ESPECIALES</t>
  </si>
  <si>
    <t>FORMATO FPI-3</t>
  </si>
  <si>
    <t>FORMATO FPI-4</t>
  </si>
  <si>
    <t>FORMATO FPI-5</t>
  </si>
  <si>
    <t>R       E       G       I       D      O        R        E        S</t>
  </si>
  <si>
    <t>SECRETARIO GENERAL</t>
  </si>
  <si>
    <t>PREDIAL</t>
  </si>
  <si>
    <t>SOBRE ADQUISICION DE INMUEBLES</t>
  </si>
  <si>
    <t>DIVERSIONES Y ESPECTACULOS PUBLICOS</t>
  </si>
  <si>
    <t>IMPUESTOS ADICIONALES</t>
  </si>
  <si>
    <t>SERVICIOS GENERALES EN PANTEONES</t>
  </si>
  <si>
    <t>POR EL SERVICIO DE ABASTECIMIENTO DE AGUA POTABLE</t>
  </si>
  <si>
    <t>OTROS SERVICIOS</t>
  </si>
  <si>
    <t>SERVICIOS MUNICIPALES DE SALUD</t>
  </si>
  <si>
    <t>PRO-BOMBEROS</t>
  </si>
  <si>
    <t>CORRALON MUNICIPAL</t>
  </si>
  <si>
    <t>INTERESES POR PRODUCTOS FINANCIEROS</t>
  </si>
  <si>
    <t>PRODUCTOS DIVERSOS</t>
  </si>
  <si>
    <t>PARTICULARES</t>
  </si>
  <si>
    <t>PARTICIPACIONES FEDERALES</t>
  </si>
  <si>
    <t>GASTO CORRIENTE</t>
  </si>
  <si>
    <t>DESCUENTOS (NATURALEZA DEUDORA)</t>
  </si>
  <si>
    <t>IMPUESTO PREDIAL</t>
  </si>
  <si>
    <t>FONDO DE INFRAESTRUCTURA MUNICIPAL</t>
  </si>
  <si>
    <t>OTRAS DIV. O ESPECT. PUBLICOS NO ESPECIFICOS</t>
  </si>
  <si>
    <t>IMPUESTOS SOBRE EL PATRIMONIO</t>
  </si>
  <si>
    <t>PREDIOS URBANOS Y SUB-URBANOS BALDIOS</t>
  </si>
  <si>
    <t>URBANOS BALDIOS</t>
  </si>
  <si>
    <t>SUB-URBANOS BALDIOS</t>
  </si>
  <si>
    <t>PREDIOS RUSTICOS BALDIOS</t>
  </si>
  <si>
    <t>PRED. URB.SUB-URBANOS Y RUSTICOS EDIF</t>
  </si>
  <si>
    <t>URBANOS EDIF. DESTINADOS A CASA HABITACION</t>
  </si>
  <si>
    <t>SUB-URB EDIFICADOS DESTINADOS A CASA HABITACION</t>
  </si>
  <si>
    <t>RUSTICOS EDIF.DESTINADOS A CASA HABITACION</t>
  </si>
  <si>
    <t>PREDIOS EJIDALES Y COMUNALES</t>
  </si>
  <si>
    <t>OTROS IMPUESTOS</t>
  </si>
  <si>
    <t>CUOTAS Y APORTACIONES DE SEGURIDAD SOCIAL</t>
  </si>
  <si>
    <t>CONTRIBUCIONES DE MEJORAS</t>
  </si>
  <si>
    <t>LIC.P/CONST.EDIF.CASA HAB.REP.LOTIF.RELOTIF.FUSION</t>
  </si>
  <si>
    <t>LIC. P/EJECUTAR RUPTURAS EN VIA PUBLICA</t>
  </si>
  <si>
    <t>POR LA EXPEDICION D/LIC.P/CONST.D/OBRAS PUB.Y PRIV</t>
  </si>
  <si>
    <t>POR LA EXP. DE LIC.P/REPARACION DE EDIF.O CASA HAB</t>
  </si>
  <si>
    <t>LICENCIA PARA REPARACION Y RESTAURACION DE OBRAS</t>
  </si>
  <si>
    <t>SERVICIOS GRALES.D/RASTRO MPAL.O LUGARES AUTORIZ.</t>
  </si>
  <si>
    <t>SACRIF.DESPRENDIDO.PIEL EXTRACCION Y LAV.D/VICERAS</t>
  </si>
  <si>
    <t>INHUMACIONES POR CUERPO</t>
  </si>
  <si>
    <t>SERV.AGUA POT.DRENAJE,ALCANTARILLADO Y SANEAMIENTO</t>
  </si>
  <si>
    <t>POR CONEXION A LA RED DE AGUA POTABLE</t>
  </si>
  <si>
    <t>POR EL USO DE LA VIA PUBLICA</t>
  </si>
  <si>
    <t>COMERCIO AMBULANTE</t>
  </si>
  <si>
    <t>DERECHOS X/COPIAS D/PLANOS,AVALUOS Y SERV, CATAST</t>
  </si>
  <si>
    <t>CONSTANCIAS</t>
  </si>
  <si>
    <t>CERTIFICACIONES</t>
  </si>
  <si>
    <t>LIC.PERM. D/CIRCUL. Y REPOSICION D/DOCTOS.D/TRANSI</t>
  </si>
  <si>
    <t>LICENCIAS PARA MANEJAR</t>
  </si>
  <si>
    <t>POR EXPEDICION O REPOSICION POR 3 AÑOS</t>
  </si>
  <si>
    <t>POR EXPEDICION O REPOSICION POR 5 AÑOS</t>
  </si>
  <si>
    <t>EXPED.INICIAL O REFRENDO D/LIC.P/FUNCIONAM.D/LOCAL</t>
  </si>
  <si>
    <t>ENAJENACION</t>
  </si>
  <si>
    <t>EXPED.INICIAL D/LIC.COM.EN LOCALES FUERA/MERCADO</t>
  </si>
  <si>
    <t>EXPED.INICIAL D LIC.COM.EN LOCALES DENTRO DEL MERC</t>
  </si>
  <si>
    <t>LIC.PERM.P/COLOC.D/ANUNCIOS Y REALIZACION D/PUBLIC</t>
  </si>
  <si>
    <t>FACHADAS,MUROS,PAREDES O BARDAS</t>
  </si>
  <si>
    <t>REGISTRO CIVIL</t>
  </si>
  <si>
    <t>POR ADMON. D/REGISTRO CIVIL (VER CONVENIO)</t>
  </si>
  <si>
    <t>PREVENCION Y CONTROL D/ENFERM.X/TRANSMISION SEXUAL</t>
  </si>
  <si>
    <t>OTROS DERECHOS</t>
  </si>
  <si>
    <t>ARREND.EXPLOT.O VENTA D/BIENES MUEBLES E INMUEBLES</t>
  </si>
  <si>
    <t>ARRENDAMIENTO</t>
  </si>
  <si>
    <t>MERCADO CENTRAL</t>
  </si>
  <si>
    <t>SERV.D/ARRASTRE D/BIENES MUEBLES A CORRALON MPAL.</t>
  </si>
  <si>
    <t>AUTOMOVILES</t>
  </si>
  <si>
    <t>PRODUCTOS FINANCIEROS</t>
  </si>
  <si>
    <t>VENTA DE FORMAS IMPRESAS POR JUEGOS</t>
  </si>
  <si>
    <t>FORMAS DE REGISTRO CIVIL</t>
  </si>
  <si>
    <t>MULTAS DE TRANSITO LOCAL</t>
  </si>
  <si>
    <t>SERVICIO PUBLICO</t>
  </si>
  <si>
    <t>INGRESOS POR VENTA DE BIENES Y SERVICIOS</t>
  </si>
  <si>
    <t>PARTICIPACIONES Y APORTACIONES</t>
  </si>
  <si>
    <t>PARTICIPACIONES</t>
  </si>
  <si>
    <t>APORTACIONES</t>
  </si>
  <si>
    <t>FONDO DE APORTACIONES ESTATALES</t>
  </si>
  <si>
    <t>TRANSFERENCIAS, ASIGNACIONES, SUBSIDIOS Y OTRAS AYUDAS</t>
  </si>
  <si>
    <t>IMPUESTOS SOBRE LOS INGRESOS</t>
  </si>
  <si>
    <t>1 IMPUESTOS</t>
  </si>
  <si>
    <t>2 CUOTAS Y APORTACIONES DE SEGURIDAD SOCIAL</t>
  </si>
  <si>
    <t>3 CONTRIBUCIONES DE MEJORAS</t>
  </si>
  <si>
    <t>4 DERECHOS</t>
  </si>
  <si>
    <t>5 PRODUCTOS</t>
  </si>
  <si>
    <t>6 APROVECHAMIENTOS</t>
  </si>
  <si>
    <t>7 INGRESOS POR VENTA DE BIENES Y SERVICIOS</t>
  </si>
  <si>
    <t>8 PARTICIPACIONES Y APORTACIONES</t>
  </si>
  <si>
    <t>9 TRANSFERENCIAS, ASIGNACIONES, SUBSIDIOS Y OTRAS AYUDAS</t>
  </si>
  <si>
    <t>INGRESOS DE GESTION</t>
  </si>
  <si>
    <t>1</t>
  </si>
  <si>
    <t>2</t>
  </si>
  <si>
    <t>3</t>
  </si>
  <si>
    <t>4</t>
  </si>
  <si>
    <t>5</t>
  </si>
  <si>
    <t>6</t>
  </si>
  <si>
    <t>7</t>
  </si>
  <si>
    <t>8</t>
  </si>
  <si>
    <t>9</t>
  </si>
  <si>
    <t>PARTICIPACIONES, APORTACIONES, TRANSFERENCIAS, ASIGNACIONES, SUBSIDIOS Y OTRAS AYUDAS</t>
  </si>
  <si>
    <t>INGRESOS 2015</t>
  </si>
  <si>
    <t>COMPARATIVO PRESUPUESTAL DE LOS INGRESOS 2015 CONTRA LOS INGRESOS 2016</t>
  </si>
  <si>
    <t>INGRESOS 2016</t>
  </si>
  <si>
    <t>COMPARATIVO DE LOS INGRESOS REALES 2015 CONTRA LO PRESUPUESTADO PARA EL MISMO EJERCICIO</t>
  </si>
  <si>
    <t>ENE-DIC 2015</t>
  </si>
  <si>
    <t>COMPARATIVO DEL PRESUPUESTO DE INGRESOS 2016 CONTRA LOS INGRESOS REALES 2015</t>
  </si>
  <si>
    <t>MUNICIPIO DE COPANATOYAC, GUERRERO</t>
  </si>
  <si>
    <t>REALES</t>
  </si>
  <si>
    <t>DESLINDES CATASTRALES</t>
  </si>
  <si>
    <t>FEIEF</t>
  </si>
  <si>
    <t>Total</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</si>
  <si>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</si>
  <si>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</si>
  <si>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</si>
  <si>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</si>
  <si>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</si>
  <si>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</si>
  <si>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</si>
  <si>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</si>
  <si>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</si>
  <si>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Impuestos no Comprendidos en la Ley de Ingresos Vigente, Causados en Ejercicios Fiscales Anteriores Pendientes de Liquidación o Pago</t>
  </si>
  <si>
    <t>Cuotas y Aportaciones de Seguridad Social</t>
  </si>
  <si>
    <t>Aportaciones para Fondos de Vivienda</t>
  </si>
  <si>
    <t>Cuotas para la Seguridad Social</t>
  </si>
  <si>
    <t>Cuotas de Ahorro para el Retiro</t>
  </si>
  <si>
    <t>Otras Cuotas y Aportaciones para la Seguridad Social</t>
  </si>
  <si>
    <t>Contribuciones de Mejoras</t>
  </si>
  <si>
    <t>Contribuciones de Mejoras por Obras Públicas</t>
  </si>
  <si>
    <t>Contribuciones de Mejoras no Comprendidas en la Ley de Ingresos Vigente, Causadas en Ejercicios Fiscales Anteriores Pendientes de Liquidación o Pago</t>
  </si>
  <si>
    <t>Derechos</t>
  </si>
  <si>
    <t>Derechos por el Uso, Goce, Aprovechamiento o Explotación de Bienes de Dominio Público</t>
  </si>
  <si>
    <t>Derechos a los Hidrocarburos (Derogado)</t>
  </si>
  <si>
    <t>Derechos por Prestación de Servicios</t>
  </si>
  <si>
    <t>Otros Derechos</t>
  </si>
  <si>
    <t>Accesorios de Derechos</t>
  </si>
  <si>
    <t>Derechos no Comprendidos en la Ley de Ingresos Vigente, Causados en Ejercicios Fiscales Anteriores Pendientes de Liquidación o Pago</t>
  </si>
  <si>
    <t>Productos</t>
  </si>
  <si>
    <t>Productos de Capital (Derogado)</t>
  </si>
  <si>
    <t>Productos no Comprendidos en la Ley de Ingresos Vigente, Causados en Ejercicios Fiscales Anteriores Pendientes de Liquidación o Pago</t>
  </si>
  <si>
    <t>Aprovechamientos</t>
  </si>
  <si>
    <t>Aprovechamientos Patrimoniales</t>
  </si>
  <si>
    <t>Accesorios de Aprovechamientos</t>
  </si>
  <si>
    <t>Aprovechamientos no Comprendidos en la Ley de Ingresos Vigente, Causados en Ejercicios Fiscales Anteriores Pendientes de Liquidación o Pago</t>
  </si>
  <si>
    <t>Ingresos por Venta de Bienes, Prestación de Servicios y Otros Ingresos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</si>
  <si>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</si>
  <si>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</si>
  <si>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</si>
  <si>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</si>
  <si>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</si>
  <si>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</si>
  <si>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</si>
  <si>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</si>
  <si>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Otros Ingresos</t>
  </si>
  <si>
    <t>Participaciones, Aportaciones, Convenios, Incentivos Derivados de la Colaboración Fiscal y Fondos Distintos de Aportaciones</t>
  </si>
  <si>
    <t>Participaciones</t>
  </si>
  <si>
    <t xml:space="preserve">Aportaciones </t>
  </si>
  <si>
    <t>Convenios</t>
  </si>
  <si>
    <t>Incentivos Derivados de la Colaboración Fiscal</t>
  </si>
  <si>
    <t>Fondos Distintos de Aportaciones</t>
  </si>
  <si>
    <t>Transferencias, Asignaciones, Subsidios y Subvenciones, y Pensiones y Jubilaciones</t>
  </si>
  <si>
    <t>Transferencias y Asignaciones</t>
  </si>
  <si>
    <t>Transferencias al Resto del Sector Público (Derogado)</t>
  </si>
  <si>
    <t>Subsidios y Subvenciones</t>
  </si>
  <si>
    <t>Ayudas Sociales (Derogado)</t>
  </si>
  <si>
    <t>Transferencias a Fideicomisos, Mandatos y Análogos (Derogado)</t>
  </si>
  <si>
    <t>Transferencias del Fondo Mexicano del Petróleo para la Estabilización y el Desarrollo</t>
  </si>
  <si>
    <t>Ingresos Derivados de Financiamientos</t>
  </si>
  <si>
    <t>Endeudamiento Interno</t>
  </si>
  <si>
    <t>Endeudamiento Externo</t>
  </si>
  <si>
    <t>Financiamiento Interno</t>
  </si>
  <si>
    <t>Accesorios de Cuotas y Aportaciones de Seguridad Social</t>
  </si>
  <si>
    <t>INGRESOS DE GESTIÓN</t>
  </si>
  <si>
    <t>Fondo General de Participaciones</t>
  </si>
  <si>
    <t>Fondo de Fomento Municipal</t>
  </si>
  <si>
    <t>Fondo para la Infraestructura a Municipios</t>
  </si>
  <si>
    <t>H. AYUNTAMIENTO MUNICIPAL CONSTITUCIONAL</t>
  </si>
  <si>
    <t>BENITO JUAREZ, GRO,</t>
  </si>
  <si>
    <t>TESORERIA MUNICIPAL</t>
  </si>
  <si>
    <t>RUBRO DE INGRESOS</t>
  </si>
  <si>
    <t>ESTIMADO 2022</t>
  </si>
  <si>
    <t>MODIFICADO 2022</t>
  </si>
  <si>
    <t>DEVENGADO</t>
  </si>
  <si>
    <t>PROYECCION PRESUPUESTO DE INGRESOS</t>
  </si>
  <si>
    <t>PRESUPUESTO DE INGRESOS 2023</t>
  </si>
  <si>
    <t>12</t>
  </si>
  <si>
    <t>GUERRERO</t>
  </si>
  <si>
    <t>12 31111</t>
  </si>
  <si>
    <t>ORGANO EJECUTIVO MUNICIPAL (AYUNTAMIENTO)</t>
  </si>
  <si>
    <t>12 31111 6</t>
  </si>
  <si>
    <t>SECTOR PÚBLICO MUNICIPAL</t>
  </si>
  <si>
    <t>12 31111 6 M15</t>
  </si>
  <si>
    <t>BENITO JUAREZ</t>
  </si>
  <si>
    <t>12 31111 6 M15 TES06</t>
  </si>
  <si>
    <t>12 31111 6 M15 TES06 152</t>
  </si>
  <si>
    <t>ASUNTOS HACENDARIOS</t>
  </si>
  <si>
    <t>PARTICIPACIONES A ENTIDADES FEDERATIVAS Y MUNICIPIOS</t>
  </si>
  <si>
    <t>12 31111 6 M15 TES06 152 C 1 81</t>
  </si>
  <si>
    <t>12 31111 6 M15 TES06 152 C 1 81 15</t>
  </si>
  <si>
    <t>15 - RECURSOS FEDERALES</t>
  </si>
  <si>
    <t>12 31111 6 M15 TES06 152 C 1 81 15 1190000</t>
  </si>
  <si>
    <t>EJERCICIO 2022</t>
  </si>
  <si>
    <t xml:space="preserve">EFICIENTES SEGUIMIENTO A LAS MEDIDAS DE CONTROL INTERNO </t>
  </si>
  <si>
    <t>LAS PROVENIENTES DEL FONDO GENERAL DE PARTICIPACIONES</t>
  </si>
  <si>
    <t>FONDO DE FOMENTO MUNICIPAL</t>
  </si>
  <si>
    <t xml:space="preserve">DESCUENTOS A PARTICIPACIONES FEDERALES </t>
  </si>
  <si>
    <t>FONSOL</t>
  </si>
  <si>
    <t>12 31111 6 M15 TES06 152 C 1 82</t>
  </si>
  <si>
    <t>12 31111 6 M15 TES06 152 C 1 82 16</t>
  </si>
  <si>
    <t>16 - RECURSOS ESTATALES</t>
  </si>
  <si>
    <t>12 31111 6 M15 TES06 152 C 1 82 16 1182200</t>
  </si>
  <si>
    <t>DE ENTIDADES FEDERATIVAS</t>
  </si>
  <si>
    <t>FONDO DE APORTACIONES ESTATALES P/LA INFRAESTRUCTURA SOCIAL MUNICIPAL</t>
  </si>
  <si>
    <t>12 31111 6 M15 TES06 152 E</t>
  </si>
  <si>
    <t>PRESTACION DE SERVICIOS PUBLICOS</t>
  </si>
  <si>
    <t>12 31111 6 M15 TES06 152 E 1</t>
  </si>
  <si>
    <t>12 31111 6 M15 TES06 152 E 1 11</t>
  </si>
  <si>
    <t>12 31111 6 M15 TES06 152 E 1 11 14</t>
  </si>
  <si>
    <t>14 - INGRESOS PROPIOS</t>
  </si>
  <si>
    <t>12 31111 6 M15 TES06 152 E 1 11 14 1111110</t>
  </si>
  <si>
    <t>IMPUESTO SOBRE LOS INGRESOS</t>
  </si>
  <si>
    <t>12 31111 6 M15 TES06 152 E 1 12</t>
  </si>
  <si>
    <t>12 31111 6 M15 TES06 152 E 1 12 14</t>
  </si>
  <si>
    <t>12 31111 6 M15 TES06 152 E 1 12 14 1113000</t>
  </si>
  <si>
    <t>IMPUESTO SOBRE LA PROPIEDAD</t>
  </si>
  <si>
    <t>12 31111 6 M15 TES06 152 E 1 18</t>
  </si>
  <si>
    <t>12 31111 6 M15 TES06 152 E 1 18 14</t>
  </si>
  <si>
    <t>12 31111 6 M15 TES06 152 E 1 18 14 1118000</t>
  </si>
  <si>
    <t>APLICADOS A IMPUESTO PREDIAL Y DERECHOS POR SERVICIOS CATASTRALES</t>
  </si>
  <si>
    <t>APLICADOS A DERECHOS POR SERVICIOS DE TRANSITO</t>
  </si>
  <si>
    <t>APLICADOS A DERECHOS POR LOS SERVICIOS DE AGUA POTABLE</t>
  </si>
  <si>
    <t>12 31111 6 M15 TES06 152 E 1 41</t>
  </si>
  <si>
    <t>DERECHOS POR EL USO, GOCE, APROVECHAMIENTO O EXPLOTACIÓN DE BIENES DE DOMINIO PÚBLICO</t>
  </si>
  <si>
    <t>12 31111 6 M15 TES06 152 E 1 41 14</t>
  </si>
  <si>
    <t>12 31111 6 M15 TES06 152 E 1 41 14 1141000</t>
  </si>
  <si>
    <t>DERECHOS NO INCLUIDOS EN OTROS CONCEPTOS</t>
  </si>
  <si>
    <t>POR SERVICIOS DE ALUMBRADO PUBLICO</t>
  </si>
  <si>
    <t>CASAS HABITACION</t>
  </si>
  <si>
    <t>12 31111 6 M15 TES06 152 E 1 43</t>
  </si>
  <si>
    <t>DERECHOS POR PRESTACIÓN DE SERVICIOS</t>
  </si>
  <si>
    <t>12 31111 6 M15 TES06 152 E 1 43 14</t>
  </si>
  <si>
    <t>12 31111 6 M15 TES06 152 E 1 43 14 1141000</t>
  </si>
  <si>
    <t>12 31111 6 M15 TES06 152 E 1 44</t>
  </si>
  <si>
    <t>12 31111 6 M15 TES06 152 E 1 44 14</t>
  </si>
  <si>
    <t>12 31111 6 M15 TES06 152 E 1 44 14 1141000</t>
  </si>
  <si>
    <t>COPIAS DE PLANOS,AVALUOS Y SERVICIOS CATASTRALES</t>
  </si>
  <si>
    <t>CONSTANCIA DE NO ADEUDO DEL IMPUESTO PREDIAL</t>
  </si>
  <si>
    <t>FORMAS VALORADAS</t>
  </si>
  <si>
    <t>12 31111 6 M15 TES06 152 E 1 49</t>
  </si>
  <si>
    <t>DERECHOS NO COMPRENDIDOS EN LAS FRACCIONES DE LA LEY DE INGRESOS CAUSADAS EN EJERCICIOS FISCALES ANTERIORES PENDIENTES DE LIQUIDACIÓN O PAGO</t>
  </si>
  <si>
    <t>12 31111 6 M15 TES06 152 E 1 49 14</t>
  </si>
  <si>
    <t>12 31111 6 M15 TES06 152 E 1 49 14 1141000</t>
  </si>
  <si>
    <t>REZAGOS DE DERECHOS</t>
  </si>
  <si>
    <t>REZAGOS DE AGUA POTABLE, ALCANTARILLADO Y SANEAMIENTO</t>
  </si>
  <si>
    <t>12 31111 6 M15 TES06 152 E 1 51</t>
  </si>
  <si>
    <t>12 31111 6 M15 TES06 152 E 1 51 14</t>
  </si>
  <si>
    <t>12 31111 6 M15 TES06 152 E 1 51 14 1142000</t>
  </si>
  <si>
    <t>PRODUCTOS CORRIENTES NO INCLUIDOS EN OTROS CONCEPTOS</t>
  </si>
  <si>
    <t>12 31111 6 M15 TES06 152 E 1 61</t>
  </si>
  <si>
    <t>12 31111 6 M15 TES06 152 E 1 61 14</t>
  </si>
  <si>
    <t>12 31111 6 M15 TES06 152 E 1 61 14 1143000</t>
  </si>
  <si>
    <t>APROVECHAMIENTOS CORRIENTES NO INCLUIDOS EN OTROS CONCEPTOS</t>
  </si>
  <si>
    <t>INGRESOS EXTRAORDINARIOS</t>
  </si>
  <si>
    <t>BENITO JUAREZ, GUERRERO</t>
  </si>
  <si>
    <t>PRESUPUESTO DE INGRESOS CORRESPONDIENTE AL EJERCICIO FISCAL 2023</t>
  </si>
  <si>
    <t>INGRESOS Y OTROS BENEFICIOS</t>
  </si>
  <si>
    <t xml:space="preserve">4 1 </t>
  </si>
  <si>
    <t>4 1 1</t>
  </si>
  <si>
    <t xml:space="preserve">4 1 1 1 </t>
  </si>
  <si>
    <t>4 1 1 1 1</t>
  </si>
  <si>
    <t>4 1 1 2</t>
  </si>
  <si>
    <t>4 1 1 2 1</t>
  </si>
  <si>
    <t>ORGANO EJECUTIVO MUNICIPAL
(AYUNTAMIENTO</t>
  </si>
  <si>
    <t>MUNICIPIOS</t>
  </si>
  <si>
    <t>BENITO JUÁREZ</t>
  </si>
  <si>
    <t>12 31111 6 M15 TES06 0152</t>
  </si>
  <si>
    <t>12 31111 6 M15 TES06 0152 000E</t>
  </si>
  <si>
    <t>12 31111 6 M15 TES06 0152 000E 0001</t>
  </si>
  <si>
    <t>4 1 1 9</t>
  </si>
  <si>
    <t>4 1 1 9 1</t>
  </si>
  <si>
    <t>ORGANO EJECUTIVO MUNICIPAL
(AYUNTAMIENTO)</t>
  </si>
  <si>
    <t>4 1 4</t>
  </si>
  <si>
    <t>4 1 4 1</t>
  </si>
  <si>
    <t>DERECHOS POR EL USO, GOCE,
APROVECHAMIENTO O EXPLOTACIÓN DE BIENES DE DOMINIO PÚBLICO</t>
  </si>
  <si>
    <t>4 1 4 1 1</t>
  </si>
  <si>
    <t>DERECHOS POR EL USO, GOCE,
APROVECHAMIENTO O EXPLOTACION DE BIENES
DE DOMINIO PUBLICO</t>
  </si>
  <si>
    <t>4 1 4 3</t>
  </si>
  <si>
    <t>4 1 4 3 1</t>
  </si>
  <si>
    <t>DERECHOS POR PRESTACION DE SERVICIOS</t>
  </si>
  <si>
    <t>4 1 4 9</t>
  </si>
  <si>
    <t>4 1 4 9 1</t>
  </si>
  <si>
    <t>BENITO JUÁREZ</t>
  </si>
  <si>
    <t>4 1 4 5</t>
  </si>
  <si>
    <t>DERECHOS NO COMPRENDIDOS EN LA LEY DE INGRESOS VIGENTE, CAUSADOS EN EJERCICIOS FISCALES ANTERIORES PENDIENTES DE LIQUIDACIÓN O PAGO</t>
  </si>
  <si>
    <t>4 1 4 5 1</t>
  </si>
  <si>
    <t>4 1 5</t>
  </si>
  <si>
    <t>4 1 5 1</t>
  </si>
  <si>
    <t>4 1 5 1 1</t>
  </si>
  <si>
    <t>PRODUCTOS DERIVADOS DEL USO Y APROVACHAMIENTO DE BIENES NO SUJETOS A REGIMEN DE DOMINIO PUBLICO</t>
  </si>
  <si>
    <t>4 1 6</t>
  </si>
  <si>
    <t>4 1 6 2</t>
  </si>
  <si>
    <t>MULTAS</t>
  </si>
  <si>
    <t>4 1 6 2 1</t>
  </si>
  <si>
    <t>4 2</t>
  </si>
  <si>
    <t>PARTICIPACIONES, APORTACIONES, CONVENIOS, INCENTIVOS DERIVADOS DE LA COLABORACIÓN FISCAL, FONDOS DISTINTOS DE APORTACIONES, TRANSFERENCIAS, ASIGNACIONES, SUBSIDIOS Y SUBVENCIONES, Y PENSIONES Y JUBILACIONES</t>
  </si>
  <si>
    <t>4 2 1</t>
  </si>
  <si>
    <t>PARTICIPACIONES, APORTACIONES, CONVENIOS, INCENTIVOS DERIVADOS DE LA COLABORACIÓN FISCAL Y FONDOS DISTINTOS DE APORTACIONES</t>
  </si>
  <si>
    <t>4 2 1 1</t>
  </si>
  <si>
    <t>4 2 1 1 1</t>
  </si>
  <si>
    <t>12 31111 6 M15 TES06 0152 000C</t>
  </si>
  <si>
    <t>12 31111 6 M15 TES06 0152 000C 0001</t>
  </si>
  <si>
    <t>4 2 1 2</t>
  </si>
  <si>
    <t>4 2 1 2 1</t>
  </si>
  <si>
    <t>12 31111 6 M15 OBR08</t>
  </si>
  <si>
    <t>DIRECCIÓN DE OBRAS PÚBLICAS</t>
  </si>
  <si>
    <t>12 31111 6 M15 OBR08 0423</t>
  </si>
  <si>
    <t>APORTACIONES ENTRE DIFERENTES NIVELES Y ÓRDENES DE GOBIERNO</t>
  </si>
  <si>
    <t>12 31111 6 M15 OBR08 0423 000I</t>
  </si>
  <si>
    <t>GASTO FEDERALIZADO</t>
  </si>
  <si>
    <t>12 31111 6 M15 OBR08 0423 000I 0002</t>
  </si>
  <si>
    <t>GASTO DE CAPITAL</t>
  </si>
  <si>
    <t>12 31111 6 M15 OBR08 423 I 2 82</t>
  </si>
  <si>
    <t>12 31111 6 M15 OBR08 423 I 2 82 25</t>
  </si>
  <si>
    <t>25 - RECURSOS FEDERALES</t>
  </si>
  <si>
    <t>12 31111 6 M15 OBR08 423 I 2 82 25 1182200</t>
  </si>
  <si>
    <t>FONDO DE APORTACIONES P/INFRAESTRUCTURA SOCIAL</t>
  </si>
  <si>
    <t>APORTACIONES FEDERALES</t>
  </si>
  <si>
    <t>FONDO DE APORTACIONES PARA LA INFRAESTRUCTURA SOCIAL</t>
  </si>
  <si>
    <t>RENDIMIENTOS FINANCIEROS (FAISM)</t>
  </si>
  <si>
    <t>12 31111 6 M15 SEG29</t>
  </si>
  <si>
    <t>DIRECCIÓN DE SEGURIDAD PÚBLICA MUNICIPAL</t>
  </si>
  <si>
    <t>12 31111 6 M15 SEG29 423</t>
  </si>
  <si>
    <t>12 31111 6 M15 SEG29 423 I</t>
  </si>
  <si>
    <t>12 31111 6 M15 SEG29 423 I 1</t>
  </si>
  <si>
    <t>12 31111 6 M15 SEG29 423 I 1 82</t>
  </si>
  <si>
    <t>12 31111 6 M15 SEG29 423 I 1 82 25</t>
  </si>
  <si>
    <t>12 31111 6 M15 SEG29 423 I 1 82 25 1182200</t>
  </si>
  <si>
    <t>FONDO DE APORTACIONES PARA EL FORTALECIMIENTO DE LOS MUNICIPIOS</t>
  </si>
  <si>
    <t>RENDIMIENTOS FINANCIEROS (FORTAMUN)</t>
  </si>
  <si>
    <t>AMPLIACIONES /REDUCCIONES</t>
  </si>
  <si>
    <t>MUNICIPIO DE BENITO JUAREZ, GUERRERO</t>
  </si>
  <si>
    <t>INGRESOS 2022</t>
  </si>
  <si>
    <t>INGRESOS REALES 2022</t>
  </si>
  <si>
    <t>INGRESOS 2023</t>
  </si>
  <si>
    <t>COMPARATIVO DEL PRESUPUESTO DE INGRESOS 2022 CONTRA LOS INGRESOS REALES 2022.</t>
  </si>
  <si>
    <t>PRO-EDUCACION Y ASISTENCIA SOCIAL</t>
  </si>
  <si>
    <t>PRO-CAMINOS</t>
  </si>
  <si>
    <t xml:space="preserve"> PRO-EDUCACION Y ASISTENCIA SOCIAL</t>
  </si>
  <si>
    <t>PRO-RECUPERACION DEL EQUILIBRIO ECOLOGICO FORESTAL</t>
  </si>
  <si>
    <t>PRO - REDES</t>
  </si>
  <si>
    <t>L.C GLAFIRA MERAZA PRUDENTE</t>
  </si>
  <si>
    <t>LIC. PERLA KARIME ROQUE SANTIAGO</t>
  </si>
  <si>
    <t>LIC. ADOLFO ALBERTO SOLÍS MAGANDA</t>
  </si>
  <si>
    <t>SÍNDICO PROCURADOR MUNICIPAL</t>
  </si>
  <si>
    <t>LIC. JEICY ANAIS RÍOS SERNA</t>
  </si>
  <si>
    <t>REGIDORA DE DESARROLLO URBANO Y OBRAS PÚBLICAS Y DE ASUNTOS INDÍGENAS</t>
  </si>
  <si>
    <t>REGIDOR DE DESARROLLO RURAL, DE COMERCIO Y ABASTO POPULAR</t>
  </si>
  <si>
    <t xml:space="preserve">ING. ALEJANDRO DE LA ROSA FUENTES </t>
  </si>
  <si>
    <t>REGIDOR DE CULTURA, RECREACIÓN Y ESPECTÁCULOS Y DE MEDIO AMBIENTE Y RECURSOS NATURALES</t>
  </si>
  <si>
    <t xml:space="preserve">C. EUSTORGIO GUADARRAMA RIPOL </t>
  </si>
  <si>
    <t>REGIDORA DE SALUD PÚBLICA Y ASISTENCIA SOCIAL Y DE ATENCIÓN Y PARTICIPACIÓN SOCIAL DEL MIGRANTE</t>
  </si>
  <si>
    <t>C. XOCHITL RODRÍGUEZ GARCÍA</t>
  </si>
  <si>
    <t>REGIDORA DE EQUIDAD Y GÉNERO Y DE FOMENTO AL EMPLEO</t>
  </si>
  <si>
    <t xml:space="preserve">C. BENY SALIGAN NAVARRETE </t>
  </si>
  <si>
    <t>REGIDORA DE EDUCACIÓN Y JUVENTUD Y DE LOS DERECHOS DE LAS NIÑAS, NIÑOS Y ADOLESCENTES</t>
  </si>
  <si>
    <t>C. KARINA VANESSA GALEANA MORALES</t>
  </si>
  <si>
    <t>LA PRESIDENTA MUNICIPAL</t>
  </si>
  <si>
    <t>COMPARATIVO PRESUPUESTAL DE LOS INGRESOS 2022 CONTRA LOS INGRESOS 2023</t>
  </si>
  <si>
    <t>COMPARATIVO  DE INGRESOS REALES 2022 CONTRA PRESUPUESTO DE INGRESOS 2023.</t>
  </si>
  <si>
    <t>Anual</t>
  </si>
  <si>
    <t>Enero</t>
  </si>
  <si>
    <t>Febrero</t>
  </si>
  <si>
    <t>Marzo</t>
  </si>
  <si>
    <t>Abril</t>
  </si>
  <si>
    <t>Mayo</t>
  </si>
  <si>
    <t>Junio</t>
  </si>
  <si>
    <t>Julio</t>
  </si>
  <si>
    <t>Agosto</t>
  </si>
  <si>
    <t>Septiembre</t>
  </si>
  <si>
    <t>Octubre</t>
  </si>
  <si>
    <t>Noviembre</t>
  </si>
  <si>
    <t>Diciembre</t>
  </si>
  <si>
    <t>Pensiones y Jubilaciones</t>
  </si>
  <si>
    <t>Partida</t>
  </si>
  <si>
    <t>Participaciones Federales (Ramo 28)</t>
  </si>
  <si>
    <t>aportaciones Estatales</t>
  </si>
  <si>
    <t xml:space="preserve">Fondo de Aportaciones Estatales para la Infraestructura Social Municipal (FAEISM) </t>
  </si>
  <si>
    <t>Fondo de Fiscalizacion</t>
  </si>
  <si>
    <t>Asignación presupuestal</t>
  </si>
  <si>
    <r>
      <t>Fondo de Aportaciones para la Infraestructura Social Municipal (</t>
    </r>
    <r>
      <rPr>
        <b/>
        <sz val="11"/>
        <color rgb="FF000000"/>
        <rFont val="Calibri"/>
        <family val="2"/>
        <scheme val="minor"/>
      </rPr>
      <t>FAISM-DF</t>
    </r>
    <r>
      <rPr>
        <sz val="11"/>
        <color rgb="FF000000"/>
        <rFont val="Calibri"/>
        <family val="2"/>
        <scheme val="minor"/>
      </rPr>
      <t>)</t>
    </r>
  </si>
  <si>
    <r>
      <t>Fondo de Aportaciones para el Fortalecimiento de los Municipios y de las Demarcaciones Territoriales del Distrito Federal (</t>
    </r>
    <r>
      <rPr>
        <b/>
        <sz val="11"/>
        <color rgb="FF000000"/>
        <rFont val="Calibri"/>
        <family val="2"/>
        <scheme val="minor"/>
      </rPr>
      <t>FORTAMUN-DF</t>
    </r>
    <r>
      <rPr>
        <sz val="11"/>
        <color rgb="FF000000"/>
        <rFont val="Calibri"/>
        <family val="2"/>
        <scheme val="minor"/>
      </rPr>
      <t>)</t>
    </r>
  </si>
  <si>
    <t>No.</t>
  </si>
  <si>
    <t>Categorías</t>
  </si>
  <si>
    <t>Monto</t>
  </si>
  <si>
    <t>Recursos fiscales</t>
  </si>
  <si>
    <t>-</t>
  </si>
  <si>
    <t>Financiamientos externos</t>
  </si>
  <si>
    <t>Recursos estatales</t>
  </si>
  <si>
    <t xml:space="preserve"> Proyecciones de Ingresos - LDF</t>
  </si>
  <si>
    <t>(PESOS)</t>
  </si>
  <si>
    <t>(CIFRAS NOMINALES)</t>
  </si>
  <si>
    <t>Concepto b</t>
  </si>
  <si>
    <t>1. Ingresos de libre disposicion</t>
  </si>
  <si>
    <t>A. Impuestos</t>
  </si>
  <si>
    <t>B. Cuotas y aportaciones de seguridad social</t>
  </si>
  <si>
    <t>C. Contribuciones de mejoras</t>
  </si>
  <si>
    <t>D. Derechos</t>
  </si>
  <si>
    <t>E. Productos</t>
  </si>
  <si>
    <t>F. Aprovechamientos</t>
  </si>
  <si>
    <t>G. Ingresos por venta de bienes y servicios</t>
  </si>
  <si>
    <t>H. Participaciones</t>
  </si>
  <si>
    <t>I. Incentivos derivados de la colaboracion fiscal</t>
  </si>
  <si>
    <t>J. Transferencias</t>
  </si>
  <si>
    <t>K. Convenios</t>
  </si>
  <si>
    <t>L. Otros ingresos de libre disposicion</t>
  </si>
  <si>
    <t>2. Transferencias federales etiquetadas</t>
  </si>
  <si>
    <t>A. Aportaciones</t>
  </si>
  <si>
    <t>B. Convenios</t>
  </si>
  <si>
    <t>C. fondos distintos de aportaciones</t>
  </si>
  <si>
    <t>D. Transferencias, subsidios y pensiones y jubilaciones</t>
  </si>
  <si>
    <t>E. Otras transferencias federales etiquetadas</t>
  </si>
  <si>
    <t>3. Ingresos derivados de financiamientos</t>
  </si>
  <si>
    <t>A. Ingresos derivados de financiamientos</t>
  </si>
  <si>
    <t>4. Total de resultados de ingresos</t>
  </si>
  <si>
    <t>Datos informativos</t>
  </si>
  <si>
    <t>1. Ingresos derivados de financiamientos con fuente de pago de recursos de libre disposicion</t>
  </si>
  <si>
    <t>2. ingresos derivados de financiamientos con fuente de pago de transferencias federales etiquetadas</t>
  </si>
  <si>
    <t>3. ingresos derivados de financiamiento</t>
  </si>
  <si>
    <t>* LA TASA DE INDICE DE INFLACION FUE TOMADO DE ACUERDO A LA ESTADISTICA DE INEGI</t>
  </si>
  <si>
    <t>CALENDARIO DE INGRESOS DEL EJERCICIO FISCAL 2023</t>
  </si>
  <si>
    <t>Recursos federales (Participaciones)</t>
  </si>
  <si>
    <t>Recursos federales (Aportaciones)</t>
  </si>
  <si>
    <t>Clasificación por Fuente de Financiamiento</t>
  </si>
  <si>
    <t>Año en cuestion (de iniciativa de ley-2023) (c)</t>
  </si>
  <si>
    <t>año 1 (2024) (d)</t>
  </si>
  <si>
    <t>12 31111 6 M15 TES06 152 E 1 11 14 1111110 2023</t>
  </si>
  <si>
    <t>12 31111 6 M15 TES06 152 E 1 11 14 1111110 2023 06010101</t>
  </si>
  <si>
    <t>12 31111 6 M15 TES06 152 E 1 11 14 1111110 2023 06010101 001</t>
  </si>
  <si>
    <t>12 31111 6 M15 TES06 152 E 1 11 14 1111110 2023 06010101 001 001</t>
  </si>
  <si>
    <t>12 31111 6 M15 TES06 152 E 1 11 14 1111110 2023 06010101 001 001 011</t>
  </si>
  <si>
    <t>12 31111 6 M15 TES06 152 E 1 12 14 1113000 2023</t>
  </si>
  <si>
    <t>12 31111 6 M15 TES06 152 E 1 12 14 1113000 2023 06010101</t>
  </si>
  <si>
    <t>12 31111 6 M15 TES06 152 E 1 12 14 1113000 2023 06010101 001</t>
  </si>
  <si>
    <t>12 31111 6 M15 TES06 152 E 1 12 14 1113000 2023 06010101 001 001</t>
  </si>
  <si>
    <t>12 31111 6 M15 TES06 152 E 1 12 14 1113000 2023 06010101 001 001 001</t>
  </si>
  <si>
    <t>12 31111 6 M15 TES06 152 E 1 12 14 1113000 2023 06010101 001 001 001 001</t>
  </si>
  <si>
    <t>12 31111 6 M15 TES06 152 E 1 12 14 1113000 2023 06010101 001 001 001 001 001</t>
  </si>
  <si>
    <t>12 31111 6 M15 TES06 152 E 1 12 14 1113000 2023 06010101 001 001 001 001 002</t>
  </si>
  <si>
    <t>12 31111 6 M15 TES06 152 E 1 12 14 1113000 2023 06010101 001 001 001 003</t>
  </si>
  <si>
    <t>12 31111 6 M15 TES06 152 E 1 12 14 1113000 2023 06010101 001 001 001 004</t>
  </si>
  <si>
    <t>12 31111 6 M15 TES06 152 E 1 12 14 1113000 2023 06010101 001 001 001 004 001</t>
  </si>
  <si>
    <t>12 31111 6 M15 TES06 152 E 1 12 14 1113000 2023 06010101 001 001 001 004 002</t>
  </si>
  <si>
    <t>12 31111 6 M15 TES06 152 E 1 12 14 1113000 2023 06010101 001 001 001 004 003</t>
  </si>
  <si>
    <t>12 31111 6 M15 TES06 152 E 1 12 14 1113000 2023 06010101 001 001 001 006</t>
  </si>
  <si>
    <t>12 31111 6 M15 TES06 152 E 1 12 14 1113000 2023 06010101 001 001 001 010</t>
  </si>
  <si>
    <t>12 31111 6 M15 TES06 152 E 1 12 14 1113000 2023 06010101 001 001 001 010 001</t>
  </si>
  <si>
    <t>12 31111 6 M15 TES06 152 E 1 12 14 1113000 2023 06010101 001 001 002</t>
  </si>
  <si>
    <t>12 31111 6 M15 TES06 152 E 1 18 14 1118000 2023</t>
  </si>
  <si>
    <t>12 31111 6 M15 TES06 152 E 1 18 14 1118000 2023 06010101</t>
  </si>
  <si>
    <t>12 31111 6 M15 TES06 152 E 1 18 14 1118000 2023 06010101 001</t>
  </si>
  <si>
    <t>12 31111 6 M15 TES06 152 E 1 18 14 1118000 2023 06010101 001 001</t>
  </si>
  <si>
    <t>12 31111 6 M15 TES06 152 E 1 18 14 1118000 2023 06010101 001 001 001</t>
  </si>
  <si>
    <t>12 31111 6 M15 TES06 152 E 1 18 14 1118000 2023 06010101 001 001 001 001</t>
  </si>
  <si>
    <t>12 31111 6 M15 TES06 152 E 1 18 14 1118000 2023 06010101 001 001 001 002</t>
  </si>
  <si>
    <t>12 31111 6 M15 TES06 152 E 1 18 14 1118000 2023 06010101 001 001 002</t>
  </si>
  <si>
    <t>12 31111 6 M15 TES06 152 E 1 18 14 1118000 2023 06010101 001 001 002 001</t>
  </si>
  <si>
    <t>12 31111 6 M15 TES06 152 E 1 18 14 1118000 2023 06010101 001 001 002 002</t>
  </si>
  <si>
    <t>12 31111 6 M15 TES06 152 E 1 18 14 1118000 2023 06010101 001 001 003</t>
  </si>
  <si>
    <t>12 31111 6 M15 TES06 152 E 1 18 14 1118000 2023 06010101 001 001 003 001</t>
  </si>
  <si>
    <t>12 31111 6 M15 TES06 152 E 1 18 14 1118000 2023 06010101 001 001 003 002</t>
  </si>
  <si>
    <t>12 31111 6 M15 TES06 152 E 1 18 14 1118000 2023 06010101 001 002</t>
  </si>
  <si>
    <t>12 31111 6 M15 TES06 152 E 1 18 14 1118000 2023 06010101 001 002 002</t>
  </si>
  <si>
    <t>12 31111 6 M15 TES06 152 E 1 41 14 1141000 2023</t>
  </si>
  <si>
    <t>12 31111 6 M15 TES06 152 E 1 41 14 1141000 2023 06010101</t>
  </si>
  <si>
    <t>12 31111 6 M15 TES06 152 E 1 41 14 1141000 2023 06010101 001</t>
  </si>
  <si>
    <t>12 31111 6 M15 TES06 152 E 1 41 14 1141000 2023 06010101 001 002</t>
  </si>
  <si>
    <t>12 31111 6 M15 TES06 152 E 1 41 14 1141000 2023 06010101 001 002 001</t>
  </si>
  <si>
    <t>12 31111 6 M15 TES06 152 E 1 41 14 1141000 2023 06010101 001 002 002</t>
  </si>
  <si>
    <t>12 31111 6 M15 TES06 152 E 1 41 14 1141000 2023 06010101 001 002 003</t>
  </si>
  <si>
    <t>12 31111 6 M15 TES06 152 E 1 41 14 1141000 2023 06010101 001 002 014</t>
  </si>
  <si>
    <t>12 31111 6 M15 TES06 152 E 1 41 14 1141000 2023 06010101 001 005</t>
  </si>
  <si>
    <t>12 31111 6 M15 TES06 152 E 1 41 14 1141000 2023 06010101 001 005 001</t>
  </si>
  <si>
    <t>12 31111 6 M15 TES06 152 E 1 41 14 1141000 2023 06010101 001 006</t>
  </si>
  <si>
    <t>12 31111 6 M15 TES06 152 E 1 41 14 1141000 2023 06010101 001 006 001</t>
  </si>
  <si>
    <t>12 31111 6 M15 TES06 152 E 1 41 14 1141000 2023 06010101 001 007</t>
  </si>
  <si>
    <t>12 31111 6 M15 TES06 152 E 1 41 14 1141000 2023 06010101 001 007 001</t>
  </si>
  <si>
    <t>12 31111 6 M15 TES06 152 E 1 41 14 1141000 2023 06010101 001 007 002</t>
  </si>
  <si>
    <t>12 31111 6 M15 TES06 152 E 1 41 14 1141000 2023 06010101 001 008</t>
  </si>
  <si>
    <t>12 31111 6 M15 TES06 152 E 1 41 14 1141000 2023 06010101 001 008 001</t>
  </si>
  <si>
    <t>12 31111 6 M15 TES06 152 E 1 41 14 1141000 2023 06010101 001 009</t>
  </si>
  <si>
    <t>12 31111 6 M15 TES06 152 E 1 41 14 1141000 2023 06010101 001 009 001</t>
  </si>
  <si>
    <t>12 31111 6 M15 TES06 152 E 1 43 14 1141000 2023</t>
  </si>
  <si>
    <t>12 31111 6 M15 TES06 152 E 1 43 14 1141000 2023 06010101</t>
  </si>
  <si>
    <t>12 31111 6 M15 TES06 152 E 1 43 14 1141000 2023 06010101 001</t>
  </si>
  <si>
    <t>12 31111 6 M15 TES06 152 E 1 43 14 1141000 2023 06010101 001 003</t>
  </si>
  <si>
    <t>12 31111 6 M15 TES06 152 E 1 43 14 1141000 2023 06010101 001 003 001</t>
  </si>
  <si>
    <t>12 31111 6 M15 TES06 152 E 1 43 14 1141000 2023 06010101 001 003 002</t>
  </si>
  <si>
    <t>12 31111 6 M15 TES06 152 E 1 43 14 1141000 2023 06010101 001 003 004</t>
  </si>
  <si>
    <t>12 31111 6 M15 TES06 152 E 1 43 14 1141000 2023 06010101 001 003 005</t>
  </si>
  <si>
    <t>12 31111 6 M15 TES06 152 E 1 43 14 1141000 2023 06010101 001 005</t>
  </si>
  <si>
    <t>12 31111 6 M15 TES06 152 E 1 43 14 1141000 2023 06010101 001 005 001</t>
  </si>
  <si>
    <t>12 31111 6 M15 TES06 152 E 1 43 14 1141000 2023 06010101 001 005 001 001</t>
  </si>
  <si>
    <t>12 31111 6 M15 TES06 152 E 1 43 14 1141000 2023 06010101 001 005 001 002</t>
  </si>
  <si>
    <t>12 31111 6 M15 TES06 152 E 1 43 14 1141000 2023 06010101 001 006</t>
  </si>
  <si>
    <t>12 31111 6 M15 TES06 152 E 1 43 14 1141000 2023 06010101 001 006 001</t>
  </si>
  <si>
    <t>12 31111 6 M15 TES06 152 E 1 43 14 1141000 2023 06010101 001 006 001 001</t>
  </si>
  <si>
    <t>12 31111 6 M15 TES06 152 E 1 43 14 1141000 2023 06010101 001 006 001 002</t>
  </si>
  <si>
    <t>12 31111 6 M15 TES06 152 E 1 43 14 1141000 2023 06010101 001 007</t>
  </si>
  <si>
    <t>12 31111 6 M15 TES06 152 E 1 43 14 1141000 2023 06010101 001 007 001</t>
  </si>
  <si>
    <t>12 31111 6 M15 TES06 152 E 1 43 14 1141000 2023 06010101 001 008</t>
  </si>
  <si>
    <t>12 31111 6 M15 TES06 152 E 1 43 14 1141000 2023 06010101 001 008 001</t>
  </si>
  <si>
    <t>12 31111 6 M15 TES06 152 E 1 43 14 1141000 2023 06010101 001 010</t>
  </si>
  <si>
    <t>12 31111 6 M15 TES06 152 E 1 43 14 1141000 2023 06010101 001 010 001</t>
  </si>
  <si>
    <t>12 31111 6 M15 TES06 152 E 1 44 14 1141000 2023</t>
  </si>
  <si>
    <t>12 31111 6 M15 TES06 152 E 1 44 14 1141000 2023 06010101</t>
  </si>
  <si>
    <t>12 31111 6 M15 TES06 152 E 1 44 14 1141000 2023 06010101 001</t>
  </si>
  <si>
    <t>12 31111 6 M15 TES06 152 E 1 44 14 1141000 2023 06010101 001 008</t>
  </si>
  <si>
    <t>12 31111 6 M15 TES06 152 E 1 44 14 1141000 2023 06010101 001 008 001</t>
  </si>
  <si>
    <t>12 31111 6 M15 TES06 152 E 1 44 14 1141000 2023 06010101 001 008 001 001</t>
  </si>
  <si>
    <t>12 31111 6 M15 TES06 152 E 1 44 14 1141000 2023 06010101 001 011</t>
  </si>
  <si>
    <t>12 31111 6 M15 TES06 152 E 1 44 14 1141000 2023 06010101 001 011 002</t>
  </si>
  <si>
    <t>12 31111 6 M15 TES06 152 E 1 49 14 1141000 2023</t>
  </si>
  <si>
    <t>12 31111 6 M15 TES06 152 E 1 49 14 1141000 2023 06010101</t>
  </si>
  <si>
    <t>12 31111 6 M15 TES06 152 E 1 49 14 1141000 2023 06010101 001</t>
  </si>
  <si>
    <t>12 31111 6 M15 TES06 152 E 1 49 14 1141000 2023 06010101 001 001</t>
  </si>
  <si>
    <t>12 31111 6 M15 TES06 152 E 1 49 14 1141000 2023 06010101 001 001 001</t>
  </si>
  <si>
    <t>12 31111 6 M15 TES06 152 E 1 51 14 1142000 2023</t>
  </si>
  <si>
    <t>12 31111 6 M15 TES06 152 E 1 51 14 1142000 2023 06010101</t>
  </si>
  <si>
    <t>12 31111 6 M15 TES06 152 E 1 51 14 1142000 2023 06010101 001</t>
  </si>
  <si>
    <t>12 31111 6 M15 TES06 152 E 1 51 14 1142000 2023 06010101 001 001</t>
  </si>
  <si>
    <t>12 31111 6 M15 TES06 152 E 1 51 14 1142000 2023 06010101 001 001 001</t>
  </si>
  <si>
    <t>12 31111 6 M15 TES06 152 E 1 51 14 1142000 2023 06010101 001 001 001 001</t>
  </si>
  <si>
    <t>12 31111 6 M15 TES06 152 E 1 51 14 1142000 2023 06010101 001 004</t>
  </si>
  <si>
    <t>12 31111 6 M15 TES06 152 E 1 51 14 1142000 2023 06010101 001 004 001</t>
  </si>
  <si>
    <t>12 31111 6 M15 TES06 152 E 1 51 14 1142000 2023 06010101 001 004 001 002</t>
  </si>
  <si>
    <t>12 31111 6 M15 TES06 152 E 1 51 14 1142000 2023 06010101 001 005</t>
  </si>
  <si>
    <t>12 31111 6 M15 TES06 152 E 1 51 14 1142000 2023 06010101 001 005 001</t>
  </si>
  <si>
    <t>12 31111 6 M15 TES06 152 E 1 51 14 1142000 2023 06010101 001 005 001 001</t>
  </si>
  <si>
    <t>12 31111 6 M15 TES06 152 E 1 51 14 1142000 2023 06010101 001 015</t>
  </si>
  <si>
    <t>12 31111 6 M15 TES06 152 E 1 51 14 1142000 2023 06010101 001 015 001</t>
  </si>
  <si>
    <t>12 31111 6 M15 TES06 152 E 1 51 14 1142000 2023 06010101 001 015 001 006</t>
  </si>
  <si>
    <t>12 31111 6 M15 TES06 152 E 1 51 14 1142000 2023 06010101 001 015 001 007</t>
  </si>
  <si>
    <t>12 31111 6 M15 TES06 152 E 1 61 14 1143000 2023</t>
  </si>
  <si>
    <t>12 31111 6 M15 TES06 152 E 1 61 14 1143000 2023 06010101</t>
  </si>
  <si>
    <t>12 31111 6 M15 TES06 152 E 1 61 14 1143000 2023 06010101 001</t>
  </si>
  <si>
    <t>12 31111 6 M15 TES06 152 E 1 61 14 1143000 2023 06010101 001 003</t>
  </si>
  <si>
    <t>12 31111 6 M15 TES06 152 E 1 61 14 1143000 2023 06010101 001 003 001</t>
  </si>
  <si>
    <t>12 31111 6 M15 TES06 152 E 1 61 14 1143000 2023 06010101 001 003 002</t>
  </si>
  <si>
    <t>12 31111 6 M15 TES06 152 E 1 61 14 1143000 2023 06010101 001 015</t>
  </si>
  <si>
    <t>12 31111 6 M15 TES06 152 E 1 61 14 1143000 2023 06010101 001 015 001</t>
  </si>
  <si>
    <t>12 31111 6 M15 TES06 152 C 1 81 15 1190000 2023</t>
  </si>
  <si>
    <t>12 31111 6 M15 TES06 152 C 1 81 15 1190000 2023 06010101</t>
  </si>
  <si>
    <t>12 31111 6 M15 TES06 152 C 1 81 15 1190000 2023 06010101 001</t>
  </si>
  <si>
    <t>12 31111 6 M15 TES06 152 C 1 81 15 1190000 2023 06010101 001 001</t>
  </si>
  <si>
    <t>12 31111 6 M15 TES06 152 C 1 81 15 1190000 2023 06010101 001 001 001</t>
  </si>
  <si>
    <t>12 31111 6 M15 TES06 152 C 1 81 15 1190000 2023 06010101 001 001 002</t>
  </si>
  <si>
    <t>12 31111 6 M15 TES06 152 C 1 81 15 1190000 2023 06010101 001 001 004</t>
  </si>
  <si>
    <t>12 31111 6 M15 TES06 152 C 1 81 15 1190000 2023 06010101 001 001 005</t>
  </si>
  <si>
    <t>12 31111 6 M15 TES06 152 C 1 81 15 1190000 2023 06010101 001 002</t>
  </si>
  <si>
    <t>12 31111 6 M15 TES06 152 C 1 81 15 1190000 2023 06010101 001 002 001</t>
  </si>
  <si>
    <t>12 31111 6 M15 OBR08 423 I 2 82 25 1182200 2023</t>
  </si>
  <si>
    <t>12 31111 6 M15 OBR08 423 I 2 82 25 1182200 2023 06010101</t>
  </si>
  <si>
    <t>12 31111 6 M15 OBR08 423 I 2 82 25 1182200 2023 06010101 002</t>
  </si>
  <si>
    <t>12 31111 6 M15 OBR08 423 I 2 82 25 1182200 2023 06010101 002 001</t>
  </si>
  <si>
    <t>12 31111 6 M15 OBR08 423 I 2 82 25 1182200 2023 06010101 002 001 001</t>
  </si>
  <si>
    <t>12 31111 6 M15 OBR08 423 I 2 82 25 1182200 2023 06010101 002 001 003</t>
  </si>
  <si>
    <t>12 31111 6 M15 SEG29 423 I 1 82 25 1182200 2023</t>
  </si>
  <si>
    <t>12 31111 6 M15 SEG29 423 I 1 82 25 1182200 2023 06010101</t>
  </si>
  <si>
    <t>12 31111 6 M15 SEG29 423 I 1 82 25 1182200 2023 06010101 003</t>
  </si>
  <si>
    <t>12 31111 6 M15 SEG29 423 I 1 82 25 1182200 2023 06010101 003 001</t>
  </si>
  <si>
    <t>12 31111 6 M15 SEG29 423 I 1 82 25 1182200 2023 06010101 003 001 002</t>
  </si>
  <si>
    <t>12 31111 6 M15 SEG29 423 I 1 82 25 1182200 2023 06010101 003 001 004</t>
  </si>
  <si>
    <t>12 31111 6 M15 TES06 152 C 1 82 16 1182200 2023</t>
  </si>
  <si>
    <t>12 31111 6 M15 TES06 152 C 1 82 16 1182200 2023 06010101</t>
  </si>
  <si>
    <t>12 31111 6 M15 TES06 152 C 1 82 16 1182200 2023 06010101 001</t>
  </si>
  <si>
    <t>12 31111 6 M15 TES06 152 C 1 82 16 1182200 2023 06010101 001 003</t>
  </si>
  <si>
    <t>12 31111 6 M15 TES06 152 C 1 82 16 1182200 2023 06010101 001 003 001</t>
  </si>
  <si>
    <t>REGISTRO DE FIERRO QUEMADOR</t>
  </si>
  <si>
    <t>REFRENDO DE FIERRO QUEMADOR</t>
  </si>
  <si>
    <t>FIERRO QUEMADOR</t>
  </si>
  <si>
    <t>12 31111 6 M15 TES06 152 E 1 44 14 1141000 2023 06010101 001 012</t>
  </si>
  <si>
    <t>12 31111 6 M15 TES06 152 E 1 44 14 1141000 2023 06010101 001 011 001</t>
  </si>
  <si>
    <r>
      <t>De conformidad con lo establecido en la Fracción III del Artículo 62 de la Ley Orgánica del Municipio Libre en vigor, el H. Cabildo Municipal se ha permitido formular el Presupuesto Anual de Ingresos, correspondiente al ejercicio fiscal 2023 que importa:</t>
    </r>
    <r>
      <rPr>
        <sz val="10"/>
        <color rgb="FFFF0000"/>
        <rFont val="Arial"/>
        <family val="2"/>
      </rPr>
      <t xml:space="preserve"> </t>
    </r>
    <r>
      <rPr>
        <b/>
        <sz val="10"/>
        <rFont val="Arial"/>
        <family val="2"/>
      </rPr>
      <t>$83,706,543.12 (OCHENTA Y TRES MILLONES SETECIENTOS SEIS MIL QUINIENTOS CUARENTA Y TRES PESOS 12/100 M.N.).</t>
    </r>
  </si>
  <si>
    <t>PARTICIPACIONES Y APORTACIONES FEDERALES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</si>
</sst>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_-* #,##0.0000_-;\-* #,##0.0000_-;_-* &quot;-&quot;??_-;_-@_-"/>
  </numFmts>
  <fonts count="61" x14ac:knownFonts="1">
    <font>
      <sz val="10"/>
      <name val="Arial"/>
    </font>
    <font>
      <sz val="11"/>
      <color theme="1"/>
      <name val="Calibri"/>
      <family val="2"/>
      <scheme val="minor"/>
    </font>
    <font>
      <sz val="10"/>
      <name val="Arial"/>
      <family val="2"/>
    </font>
    <font>
      <b/>
      <sz val="10"/>
      <name val="Arial"/>
      <family val="2"/>
    </font>
    <font>
      <b/>
      <u/>
      <sz val="11"/>
      <name val="Arial"/>
      <family val="2"/>
    </font>
    <font>
      <b/>
      <sz val="12"/>
      <name val="Arial"/>
      <family val="2"/>
    </font>
    <font>
      <b/>
      <sz val="14"/>
      <name val="Arial"/>
      <family val="2"/>
    </font>
    <font>
      <b/>
      <sz val="16"/>
      <name val="Arial"/>
      <family val="2"/>
    </font>
    <font>
      <b/>
      <sz val="7"/>
      <name val="Arial"/>
      <family val="2"/>
    </font>
    <font>
      <b/>
      <sz val="9"/>
      <name val="Arial"/>
      <family val="2"/>
    </font>
    <font>
      <sz val="8"/>
      <name val="MS Sans Serif"/>
      <family val="2"/>
    </font>
    <font>
      <b/>
      <sz val="8"/>
      <name val="Arial"/>
      <family val="2"/>
    </font>
    <font>
      <sz val="8"/>
      <name val="Arial"/>
      <family val="2"/>
    </font>
    <font>
      <sz val="10"/>
      <name val="Arial"/>
      <family val="2"/>
    </font>
    <font>
      <sz val="12"/>
      <name val="Arial"/>
      <family val="2"/>
    </font>
    <font>
      <sz val="11"/>
      <name val="Arial"/>
      <family val="2"/>
    </font>
    <font>
      <sz val="10"/>
      <name val="Arial"/>
      <family val="2"/>
    </font>
    <font>
      <b/>
      <sz val="18"/>
      <name val="Times New Roman"/>
      <family val="1"/>
    </font>
    <font>
      <b/>
      <i/>
      <sz val="10"/>
      <name val="Times New Roman"/>
      <family val="1"/>
    </font>
    <font>
      <b/>
      <sz val="12"/>
      <name val="Times New Roman"/>
      <family val="1"/>
    </font>
    <font>
      <b/>
      <i/>
      <sz val="12"/>
      <name val="Times New Roman"/>
      <family val="1"/>
    </font>
    <font>
      <b/>
      <sz val="14"/>
      <name val="Times New Roman"/>
      <family val="1"/>
    </font>
    <font>
      <sz val="12"/>
      <name val="Times New Roman"/>
      <family val="1"/>
    </font>
    <font>
      <sz val="12"/>
      <name val="MS Sans Serif"/>
      <family val="2"/>
    </font>
    <font>
      <sz val="12"/>
      <name val="Arial"/>
      <family val="2"/>
    </font>
    <font>
      <sz val="10"/>
      <name val="MS Sans Serif"/>
      <family val="2"/>
    </font>
    <font>
      <sz val="8"/>
      <name val="MS Sans Serif"/>
      <family val="2"/>
    </font>
    <font>
      <b/>
      <u/>
      <sz val="12"/>
      <name val="MS Sans Serif"/>
      <family val="2"/>
    </font>
    <font>
      <b/>
      <u/>
      <sz val="8"/>
      <name val="MS Sans Serif"/>
      <family val="2"/>
    </font>
    <font>
      <b/>
      <sz val="10"/>
      <name val="MS Sans Serif"/>
      <family val="2"/>
    </font>
    <font>
      <b/>
      <u/>
      <sz val="10"/>
      <name val="MS Sans Serif"/>
      <family val="2"/>
    </font>
    <font>
      <b/>
      <sz val="12"/>
      <name val="MS Sans Serif"/>
      <family val="2"/>
    </font>
    <font>
      <b/>
      <sz val="8"/>
      <name val="MS Sans Serif"/>
      <family val="2"/>
    </font>
    <font>
      <sz val="10"/>
      <name val="Arial"/>
      <family val="2"/>
    </font>
    <font>
      <b/>
      <sz val="12"/>
      <name val="Tw Cen MT"/>
      <family val="2"/>
    </font>
    <font>
      <sz val="8"/>
      <name val="Calibri"/>
      <family val="2"/>
      <scheme val="minor"/>
    </font>
    <font>
      <sz val="10"/>
      <name val="Calibri"/>
      <family val="2"/>
      <scheme val="minor"/>
    </font>
    <font>
      <b/>
      <sz val="10"/>
      <name val="Calibri"/>
      <family val="2"/>
      <scheme val="minor"/>
    </font>
    <font>
      <sz val="10"/>
      <color indexed="10"/>
      <name val="Calibri"/>
      <family val="2"/>
      <scheme val="minor"/>
    </font>
    <font>
      <b/>
      <sz val="10"/>
      <color indexed="8"/>
      <name val="Calibri"/>
      <family val="2"/>
      <scheme val="minor"/>
    </font>
    <font>
      <sz val="10"/>
      <color indexed="8"/>
      <name val="Calibri"/>
      <family val="2"/>
      <scheme val="minor"/>
    </font>
    <font>
      <b/>
      <sz val="8"/>
      <name val="Calibri"/>
      <family val="2"/>
      <scheme val="minor"/>
    </font>
    <font>
      <sz val="10"/>
      <name val="Arial"/>
      <family val="2"/>
    </font>
    <font>
      <b/>
      <sz val="11"/>
      <color theme="1"/>
      <name val="Calibri"/>
      <family val="2"/>
      <scheme val="minor"/>
    </font>
    <font>
      <sz val="9"/>
      <name val="Arial"/>
      <family val="2"/>
    </font>
    <font>
      <sz val="6"/>
      <name val="Calibri"/>
      <family val="2"/>
      <scheme val="minor"/>
    </font>
    <font>
      <sz val="6"/>
      <color indexed="10"/>
      <name val="Calibri"/>
      <family val="2"/>
      <scheme val="minor"/>
    </font>
    <font>
      <b/>
      <sz val="6"/>
      <name val="Calibri"/>
      <family val="2"/>
      <scheme val="minor"/>
    </font>
    <font>
      <b/>
      <sz val="12"/>
      <color rgb="FF000000"/>
      <name val="Arial"/>
      <family val="2"/>
    </font>
    <font>
      <sz val="6"/>
      <name val="Arial"/>
      <family val="2"/>
    </font>
    <font>
      <b/>
      <sz val="11"/>
      <name val="Calibri"/>
      <family val="2"/>
      <scheme val="minor"/>
    </font>
    <font>
      <sz val="11"/>
      <color rgb="FF000000"/>
      <name val="Calibri"/>
      <family val="2"/>
      <scheme val="minor"/>
    </font>
    <font>
      <b/>
      <sz val="11"/>
      <color rgb="FF000000"/>
      <name val="Calibri"/>
      <family val="2"/>
      <scheme val="minor"/>
    </font>
    <font>
      <b/>
      <sz val="11"/>
      <color rgb="FF000000"/>
      <name val="Calibri"/>
      <family val="2"/>
    </font>
    <font>
      <sz val="11"/>
      <color rgb="FF000000"/>
      <name val="Calibri"/>
      <family val="2"/>
    </font>
    <font>
      <b/>
      <sz val="9"/>
      <name val="Calibri"/>
      <family val="2"/>
      <scheme val="minor"/>
    </font>
    <font>
      <b/>
      <sz val="9"/>
      <color rgb="FF000000"/>
      <name val="Calibri"/>
      <family val="2"/>
      <scheme val="minor"/>
    </font>
    <font>
      <sz val="9"/>
      <name val="Calibri"/>
      <family val="2"/>
      <scheme val="minor"/>
    </font>
    <font>
      <sz val="10"/>
      <color rgb="FFFF0000"/>
      <name val="Arial"/>
      <family val="2"/>
    </font>
    <font>
      <sz val="10"/>
      <color indexed="8"/>
      <name val="Arial"/>
      <family val="2"/>
    </font>
    <font>
      <b/>
      <sz val="10"/>
      <color indexed="8"/>
      <name val="Arial"/>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indexed="9"/>
        <bgColor indexed="64"/>
      </patternFill>
    </fill>
  </fills>
  <borders count="39">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indexed="64"/>
      </left>
      <right style="medium">
        <color rgb="FF000000"/>
      </right>
      <top/>
      <bottom/>
      <diagonal/>
    </border>
  </borders>
  <cellStyleXfs count="8">
    <xf numFmtId="0" fontId="0" fillId="0" borderId="0"/>
    <xf numFmtId="164" fontId="16" fillId="0" borderId="0" applyFont="0" applyFill="0" applyBorder="0" applyAlignment="0" applyProtection="0"/>
    <xf numFmtId="43" fontId="33" fillId="0" borderId="0" applyFont="0" applyFill="0" applyBorder="0" applyAlignment="0" applyProtection="0"/>
    <xf numFmtId="44" fontId="2" fillId="0" borderId="0" applyFont="0" applyFill="0" applyBorder="0" applyAlignment="0" applyProtection="0"/>
    <xf numFmtId="0" fontId="6" fillId="0" borderId="0"/>
    <xf numFmtId="43" fontId="2" fillId="0" borderId="0" applyFont="0" applyFill="0" applyBorder="0" applyAlignment="0" applyProtection="0"/>
    <xf numFmtId="9" fontId="42" fillId="0" borderId="0" applyFont="0" applyFill="0" applyBorder="0" applyAlignment="0" applyProtection="0"/>
    <xf numFmtId="0" fontId="1" fillId="0" borderId="0"/>
  </cellStyleXfs>
  <cellXfs count="36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3" fillId="0" borderId="2" xfId="0" applyFont="1" applyBorder="1"/>
    <xf numFmtId="0" fontId="4" fillId="0" borderId="8" xfId="0" applyFont="1" applyBorder="1" applyAlignment="1">
      <alignment horizontal="center"/>
    </xf>
    <xf numFmtId="0" fontId="3" fillId="0" borderId="0" xfId="0" applyFont="1" applyAlignment="1">
      <alignment horizontal="center"/>
    </xf>
    <xf numFmtId="0" fontId="5" fillId="0" borderId="0" xfId="0" applyFont="1" applyAlignment="1">
      <alignment horizontal="center"/>
    </xf>
    <xf numFmtId="0" fontId="6" fillId="0" borderId="0" xfId="4"/>
    <xf numFmtId="0" fontId="6" fillId="0" borderId="0" xfId="4" applyAlignment="1">
      <alignment horizontal="left"/>
    </xf>
    <xf numFmtId="0" fontId="6" fillId="0" borderId="0" xfId="4" applyProtection="1">
      <protection locked="0"/>
    </xf>
    <xf numFmtId="0" fontId="11" fillId="0" borderId="0" xfId="4" applyFont="1"/>
    <xf numFmtId="49" fontId="0" fillId="0" borderId="0" xfId="0" applyNumberFormat="1"/>
    <xf numFmtId="0" fontId="0" fillId="0" borderId="9" xfId="0" applyBorder="1"/>
    <xf numFmtId="0" fontId="0" fillId="0" borderId="10" xfId="0" applyBorder="1"/>
    <xf numFmtId="0" fontId="4" fillId="0" borderId="9" xfId="0" applyFont="1" applyBorder="1" applyAlignment="1">
      <alignment horizontal="center"/>
    </xf>
    <xf numFmtId="49" fontId="0" fillId="0" borderId="9" xfId="0" applyNumberFormat="1" applyBorder="1"/>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49" fontId="0" fillId="0" borderId="14" xfId="0" applyNumberFormat="1" applyBorder="1"/>
    <xf numFmtId="0" fontId="0" fillId="0" borderId="14" xfId="0" applyBorder="1"/>
    <xf numFmtId="49" fontId="13" fillId="0" borderId="9" xfId="0" applyNumberFormat="1" applyFont="1" applyBorder="1" applyAlignment="1">
      <alignment horizontal="center"/>
    </xf>
    <xf numFmtId="0" fontId="5" fillId="0" borderId="0" xfId="0" applyFont="1" applyAlignment="1">
      <alignment horizontal="right"/>
    </xf>
    <xf numFmtId="0" fontId="0" fillId="0" borderId="0" xfId="0" applyAlignment="1">
      <alignment horizontal="center"/>
    </xf>
    <xf numFmtId="0" fontId="3" fillId="0" borderId="0" xfId="0" applyFont="1"/>
    <xf numFmtId="49" fontId="0" fillId="0" borderId="15" xfId="0" applyNumberFormat="1" applyBorder="1"/>
    <xf numFmtId="49" fontId="0" fillId="0" borderId="16" xfId="0" applyNumberFormat="1" applyBorder="1"/>
    <xf numFmtId="0" fontId="0" fillId="0" borderId="16" xfId="0" applyBorder="1"/>
    <xf numFmtId="49" fontId="0" fillId="0" borderId="9" xfId="0" applyNumberFormat="1" applyBorder="1" applyAlignment="1">
      <alignment horizontal="center"/>
    </xf>
    <xf numFmtId="0" fontId="0" fillId="0" borderId="15" xfId="0" applyBorder="1"/>
    <xf numFmtId="4" fontId="5" fillId="0" borderId="0" xfId="4" applyNumberFormat="1" applyFont="1"/>
    <xf numFmtId="4" fontId="5" fillId="0" borderId="0" xfId="4" applyNumberFormat="1" applyFont="1" applyAlignment="1">
      <alignment horizontal="centerContinuous"/>
    </xf>
    <xf numFmtId="4" fontId="5" fillId="0" borderId="0" xfId="4" applyNumberFormat="1" applyFont="1" applyProtection="1">
      <protection locked="0"/>
    </xf>
    <xf numFmtId="4" fontId="0" fillId="0" borderId="7" xfId="0" applyNumberFormat="1" applyBorder="1"/>
    <xf numFmtId="4" fontId="0" fillId="0" borderId="8" xfId="0" applyNumberFormat="1" applyBorder="1"/>
    <xf numFmtId="4" fontId="0" fillId="0" borderId="17" xfId="0" applyNumberFormat="1" applyBorder="1"/>
    <xf numFmtId="0" fontId="17" fillId="0" borderId="0" xfId="4" applyFont="1"/>
    <xf numFmtId="0" fontId="18" fillId="0" borderId="0" xfId="4" applyFont="1"/>
    <xf numFmtId="0" fontId="17" fillId="0" borderId="0" xfId="4" applyFont="1" applyAlignment="1">
      <alignment horizontal="centerContinuous"/>
    </xf>
    <xf numFmtId="4" fontId="19" fillId="0" borderId="0" xfId="4" applyNumberFormat="1" applyFont="1" applyAlignment="1">
      <alignment horizontal="centerContinuous"/>
    </xf>
    <xf numFmtId="4" fontId="20" fillId="0" borderId="0" xfId="4" applyNumberFormat="1" applyFont="1" applyAlignment="1">
      <alignment horizontal="centerContinuous"/>
    </xf>
    <xf numFmtId="4" fontId="5" fillId="0" borderId="0" xfId="4" applyNumberFormat="1" applyFont="1" applyAlignment="1">
      <alignment horizontal="center" vertical="top"/>
    </xf>
    <xf numFmtId="0" fontId="21" fillId="0" borderId="0" xfId="4" applyFont="1"/>
    <xf numFmtId="0" fontId="21" fillId="0" borderId="0" xfId="4" applyFont="1" applyAlignment="1">
      <alignment horizontal="centerContinuous"/>
    </xf>
    <xf numFmtId="0" fontId="6" fillId="0" borderId="0" xfId="4" applyAlignment="1">
      <alignment horizontal="centerContinuous"/>
    </xf>
    <xf numFmtId="0" fontId="22" fillId="0" borderId="0" xfId="4" applyFont="1" applyAlignment="1">
      <alignment horizontal="centerContinuous"/>
    </xf>
    <xf numFmtId="0" fontId="21" fillId="0" borderId="0" xfId="4" applyFont="1" applyAlignment="1">
      <alignment horizontal="center"/>
    </xf>
    <xf numFmtId="4" fontId="19" fillId="0" borderId="0" xfId="4" applyNumberFormat="1" applyFont="1" applyAlignment="1">
      <alignment horizontal="center"/>
    </xf>
    <xf numFmtId="0" fontId="23" fillId="0" borderId="0" xfId="4" applyFont="1"/>
    <xf numFmtId="0" fontId="23" fillId="0" borderId="0" xfId="4" applyFont="1" applyAlignment="1" applyProtection="1">
      <alignment horizontal="centerContinuous"/>
      <protection locked="0"/>
    </xf>
    <xf numFmtId="4" fontId="24" fillId="0" borderId="0" xfId="4" applyNumberFormat="1" applyFont="1" applyAlignment="1" applyProtection="1">
      <alignment horizontal="center"/>
      <protection locked="0"/>
    </xf>
    <xf numFmtId="0" fontId="8" fillId="0" borderId="18" xfId="4" applyFont="1" applyBorder="1" applyProtection="1">
      <protection locked="0"/>
    </xf>
    <xf numFmtId="0" fontId="8" fillId="0" borderId="14" xfId="4" applyFont="1" applyBorder="1" applyAlignment="1" applyProtection="1">
      <alignment horizontal="center"/>
      <protection locked="0"/>
    </xf>
    <xf numFmtId="0" fontId="8" fillId="0" borderId="14" xfId="4" applyFont="1" applyBorder="1" applyProtection="1">
      <protection locked="0"/>
    </xf>
    <xf numFmtId="0" fontId="9" fillId="0" borderId="14" xfId="4" applyFont="1" applyBorder="1" applyAlignment="1" applyProtection="1">
      <alignment horizontal="center"/>
      <protection locked="0"/>
    </xf>
    <xf numFmtId="0" fontId="9" fillId="0" borderId="14" xfId="4" applyFont="1" applyBorder="1" applyProtection="1">
      <protection locked="0"/>
    </xf>
    <xf numFmtId="4" fontId="5" fillId="0" borderId="14" xfId="4" applyNumberFormat="1" applyFont="1" applyBorder="1" applyAlignment="1" applyProtection="1">
      <alignment horizontal="center"/>
      <protection locked="0"/>
    </xf>
    <xf numFmtId="4" fontId="5" fillId="0" borderId="19" xfId="4" applyNumberFormat="1" applyFont="1" applyBorder="1" applyAlignment="1" applyProtection="1">
      <alignment horizontal="center"/>
      <protection locked="0"/>
    </xf>
    <xf numFmtId="0" fontId="8" fillId="0" borderId="9" xfId="4" applyFont="1" applyBorder="1" applyAlignment="1" applyProtection="1">
      <alignment horizontal="center"/>
      <protection locked="0"/>
    </xf>
    <xf numFmtId="0" fontId="8" fillId="0" borderId="0" xfId="4" applyFont="1" applyAlignment="1" applyProtection="1">
      <alignment horizontal="center"/>
      <protection locked="0"/>
    </xf>
    <xf numFmtId="0" fontId="9" fillId="0" borderId="0" xfId="4" applyFont="1" applyAlignment="1" applyProtection="1">
      <alignment horizontal="centerContinuous"/>
      <protection locked="0"/>
    </xf>
    <xf numFmtId="4" fontId="5" fillId="0" borderId="0" xfId="4" applyNumberFormat="1" applyFont="1" applyAlignment="1" applyProtection="1">
      <alignment horizontal="center"/>
      <protection locked="0"/>
    </xf>
    <xf numFmtId="4" fontId="5" fillId="0" borderId="10" xfId="4" applyNumberFormat="1" applyFont="1" applyBorder="1" applyAlignment="1" applyProtection="1">
      <alignment horizontal="center"/>
      <protection locked="0"/>
    </xf>
    <xf numFmtId="0" fontId="8" fillId="0" borderId="9" xfId="4" applyFont="1" applyBorder="1" applyProtection="1">
      <protection locked="0"/>
    </xf>
    <xf numFmtId="0" fontId="8" fillId="0" borderId="0" xfId="4" applyFont="1" applyProtection="1">
      <protection locked="0"/>
    </xf>
    <xf numFmtId="0" fontId="9" fillId="0" borderId="0" xfId="4" applyFont="1" applyProtection="1">
      <protection locked="0"/>
    </xf>
    <xf numFmtId="4" fontId="5" fillId="0" borderId="10" xfId="4" applyNumberFormat="1" applyFont="1" applyBorder="1" applyProtection="1">
      <protection locked="0"/>
    </xf>
    <xf numFmtId="0" fontId="25" fillId="0" borderId="9" xfId="4" applyFont="1" applyBorder="1" applyProtection="1">
      <protection locked="0"/>
    </xf>
    <xf numFmtId="0" fontId="25" fillId="0" borderId="0" xfId="4" applyFont="1" applyProtection="1">
      <protection locked="0"/>
    </xf>
    <xf numFmtId="0" fontId="25" fillId="0" borderId="0" xfId="4" applyFont="1" applyAlignment="1" applyProtection="1">
      <alignment horizontal="centerContinuous"/>
      <protection locked="0"/>
    </xf>
    <xf numFmtId="0" fontId="26" fillId="0" borderId="0" xfId="4" applyFont="1" applyProtection="1">
      <protection locked="0"/>
    </xf>
    <xf numFmtId="0" fontId="27" fillId="0" borderId="0" xfId="4" applyFont="1" applyAlignment="1" applyProtection="1">
      <alignment horizontal="centerContinuous"/>
      <protection locked="0"/>
    </xf>
    <xf numFmtId="0" fontId="26" fillId="0" borderId="0" xfId="4" applyFont="1" applyAlignment="1" applyProtection="1">
      <alignment horizontal="centerContinuous"/>
      <protection locked="0"/>
    </xf>
    <xf numFmtId="0" fontId="28" fillId="0" borderId="0" xfId="4" applyFont="1" applyAlignment="1" applyProtection="1">
      <alignment horizontal="centerContinuous"/>
      <protection locked="0"/>
    </xf>
    <xf numFmtId="0" fontId="29" fillId="0" borderId="0" xfId="4" applyFont="1" applyAlignment="1" applyProtection="1">
      <alignment horizontal="centerContinuous"/>
      <protection locked="0"/>
    </xf>
    <xf numFmtId="0" fontId="25" fillId="0" borderId="0" xfId="4" quotePrefix="1" applyFont="1" applyAlignment="1" applyProtection="1">
      <alignment horizontal="centerContinuous"/>
      <protection locked="0"/>
    </xf>
    <xf numFmtId="0" fontId="25" fillId="0" borderId="0" xfId="4" quotePrefix="1" applyFont="1" applyAlignment="1" applyProtection="1">
      <alignment horizontal="left"/>
      <protection locked="0"/>
    </xf>
    <xf numFmtId="0" fontId="30" fillId="0" borderId="0" xfId="4" applyFont="1" applyAlignment="1" applyProtection="1">
      <alignment horizontal="centerContinuous"/>
      <protection locked="0"/>
    </xf>
    <xf numFmtId="0" fontId="31" fillId="0" borderId="9" xfId="4" quotePrefix="1" applyFont="1" applyBorder="1" applyAlignment="1" applyProtection="1">
      <alignment horizontal="center" vertical="top"/>
      <protection locked="0"/>
    </xf>
    <xf numFmtId="0" fontId="29" fillId="0" borderId="0" xfId="4" applyFont="1" applyAlignment="1" applyProtection="1">
      <alignment vertical="top"/>
      <protection locked="0"/>
    </xf>
    <xf numFmtId="0" fontId="29" fillId="0" borderId="0" xfId="4" applyFont="1" applyAlignment="1" applyProtection="1">
      <alignment horizontal="centerContinuous" vertical="top"/>
      <protection locked="0"/>
    </xf>
    <xf numFmtId="0" fontId="28" fillId="0" borderId="0" xfId="4" applyFont="1" applyAlignment="1" applyProtection="1">
      <alignment horizontal="centerContinuous" vertical="top"/>
      <protection locked="0"/>
    </xf>
    <xf numFmtId="4" fontId="6" fillId="0" borderId="0" xfId="4" applyNumberFormat="1" applyProtection="1">
      <protection locked="0"/>
    </xf>
    <xf numFmtId="0" fontId="29" fillId="0" borderId="9" xfId="4" quotePrefix="1" applyFont="1" applyBorder="1" applyAlignment="1" applyProtection="1">
      <alignment horizontal="center" vertical="top"/>
      <protection locked="0"/>
    </xf>
    <xf numFmtId="0" fontId="32" fillId="0" borderId="0" xfId="4" applyFont="1" applyAlignment="1" applyProtection="1">
      <alignment vertical="top"/>
      <protection locked="0"/>
    </xf>
    <xf numFmtId="0" fontId="32" fillId="0" borderId="0" xfId="4" applyFont="1" applyAlignment="1" applyProtection="1">
      <alignment horizontal="center" vertical="top"/>
      <protection locked="0"/>
    </xf>
    <xf numFmtId="0" fontId="23" fillId="0" borderId="9" xfId="4" applyFont="1" applyBorder="1" applyAlignment="1" applyProtection="1">
      <alignment vertical="top"/>
      <protection locked="0"/>
    </xf>
    <xf numFmtId="0" fontId="23" fillId="0" borderId="0" xfId="4" quotePrefix="1" applyFont="1" applyAlignment="1" applyProtection="1">
      <alignment horizontal="center" vertical="top"/>
      <protection locked="0"/>
    </xf>
    <xf numFmtId="0" fontId="23" fillId="0" borderId="0" xfId="4" applyFont="1" applyAlignment="1" applyProtection="1">
      <alignment horizontal="centerContinuous" vertical="top"/>
      <protection locked="0"/>
    </xf>
    <xf numFmtId="0" fontId="23" fillId="0" borderId="0" xfId="4" applyFont="1" applyAlignment="1" applyProtection="1">
      <alignment vertical="top"/>
      <protection locked="0"/>
    </xf>
    <xf numFmtId="0" fontId="10" fillId="0" borderId="0" xfId="4" applyFont="1" applyProtection="1">
      <protection locked="0"/>
    </xf>
    <xf numFmtId="0" fontId="10" fillId="0" borderId="0" xfId="4" applyFont="1" applyAlignment="1" applyProtection="1">
      <alignment vertical="top"/>
      <protection locked="0"/>
    </xf>
    <xf numFmtId="0" fontId="10" fillId="0" borderId="0" xfId="4" applyFont="1" applyAlignment="1" applyProtection="1">
      <alignment horizontal="justify" vertical="top"/>
      <protection locked="0"/>
    </xf>
    <xf numFmtId="0" fontId="23" fillId="0" borderId="0" xfId="4" quotePrefix="1" applyFont="1" applyAlignment="1" applyProtection="1">
      <alignment horizontal="centerContinuous" vertical="top"/>
      <protection locked="0"/>
    </xf>
    <xf numFmtId="0" fontId="10" fillId="0" borderId="0" xfId="4" quotePrefix="1" applyFont="1" applyAlignment="1" applyProtection="1">
      <alignment horizontal="left"/>
      <protection locked="0"/>
    </xf>
    <xf numFmtId="0" fontId="23" fillId="0" borderId="0" xfId="4" quotePrefix="1" applyFont="1" applyAlignment="1" applyProtection="1">
      <alignment horizontal="center" vertical="center"/>
      <protection locked="0"/>
    </xf>
    <xf numFmtId="0" fontId="10" fillId="0" borderId="0" xfId="4" quotePrefix="1" applyFont="1" applyProtection="1">
      <protection locked="0"/>
    </xf>
    <xf numFmtId="0" fontId="10" fillId="0" borderId="0" xfId="4" quotePrefix="1" applyFont="1" applyAlignment="1" applyProtection="1">
      <alignment horizontal="justify"/>
      <protection locked="0"/>
    </xf>
    <xf numFmtId="0" fontId="23" fillId="0" borderId="15" xfId="4" applyFont="1" applyBorder="1" applyAlignment="1" applyProtection="1">
      <alignment vertical="top"/>
      <protection locked="0"/>
    </xf>
    <xf numFmtId="0" fontId="23" fillId="0" borderId="16" xfId="4" applyFont="1" applyBorder="1" applyAlignment="1" applyProtection="1">
      <alignment vertical="top"/>
      <protection locked="0"/>
    </xf>
    <xf numFmtId="0" fontId="23" fillId="0" borderId="16" xfId="4" quotePrefix="1" applyFont="1" applyBorder="1" applyAlignment="1" applyProtection="1">
      <alignment horizontal="centerContinuous" vertical="top"/>
      <protection locked="0"/>
    </xf>
    <xf numFmtId="0" fontId="10" fillId="0" borderId="16" xfId="4" applyFont="1" applyBorder="1" applyAlignment="1" applyProtection="1">
      <alignment vertical="top"/>
      <protection locked="0"/>
    </xf>
    <xf numFmtId="0" fontId="10" fillId="0" borderId="16" xfId="4" applyFont="1" applyBorder="1" applyProtection="1">
      <protection locked="0"/>
    </xf>
    <xf numFmtId="0" fontId="10" fillId="0" borderId="16" xfId="4" quotePrefix="1" applyFont="1" applyBorder="1" applyAlignment="1" applyProtection="1">
      <alignment horizontal="left" vertical="top"/>
      <protection locked="0"/>
    </xf>
    <xf numFmtId="4" fontId="5" fillId="0" borderId="16" xfId="4" applyNumberFormat="1" applyFont="1" applyBorder="1" applyProtection="1">
      <protection locked="0"/>
    </xf>
    <xf numFmtId="4" fontId="5" fillId="0" borderId="20" xfId="4" applyNumberFormat="1" applyFont="1" applyBorder="1" applyProtection="1">
      <protection locked="0"/>
    </xf>
    <xf numFmtId="4" fontId="0" fillId="0" borderId="0" xfId="0" applyNumberFormat="1"/>
    <xf numFmtId="4" fontId="5" fillId="0" borderId="0" xfId="0" applyNumberFormat="1" applyFont="1" applyAlignment="1">
      <alignment horizontal="center"/>
    </xf>
    <xf numFmtId="4" fontId="5" fillId="2" borderId="11" xfId="0" applyNumberFormat="1" applyFont="1" applyFill="1" applyBorder="1" applyAlignment="1">
      <alignment horizontal="center"/>
    </xf>
    <xf numFmtId="4" fontId="5" fillId="2" borderId="12" xfId="0" applyNumberFormat="1" applyFont="1" applyFill="1" applyBorder="1" applyAlignment="1">
      <alignment horizontal="center"/>
    </xf>
    <xf numFmtId="4" fontId="14" fillId="0" borderId="0" xfId="0" applyNumberFormat="1" applyFont="1"/>
    <xf numFmtId="4" fontId="14" fillId="0" borderId="14" xfId="0" applyNumberFormat="1" applyFont="1" applyBorder="1"/>
    <xf numFmtId="44" fontId="14" fillId="0" borderId="4" xfId="3" applyFont="1" applyBorder="1"/>
    <xf numFmtId="0" fontId="14" fillId="0" borderId="0" xfId="0" applyFont="1"/>
    <xf numFmtId="0" fontId="14" fillId="0" borderId="10" xfId="0" applyFont="1" applyBorder="1"/>
    <xf numFmtId="2" fontId="14" fillId="0" borderId="10" xfId="0" applyNumberFormat="1" applyFont="1" applyBorder="1"/>
    <xf numFmtId="2" fontId="14" fillId="0" borderId="21" xfId="0" applyNumberFormat="1" applyFont="1" applyBorder="1" applyAlignment="1">
      <alignment horizontal="center"/>
    </xf>
    <xf numFmtId="0" fontId="14" fillId="0" borderId="10" xfId="0" applyFont="1" applyBorder="1" applyAlignment="1">
      <alignment horizontal="center"/>
    </xf>
    <xf numFmtId="2" fontId="14" fillId="0" borderId="10" xfId="0" applyNumberFormat="1" applyFont="1" applyBorder="1" applyAlignment="1">
      <alignment horizontal="center"/>
    </xf>
    <xf numFmtId="49" fontId="14" fillId="0" borderId="0" xfId="0" applyNumberFormat="1" applyFont="1"/>
    <xf numFmtId="0" fontId="14" fillId="0" borderId="16" xfId="0" applyFont="1" applyBorder="1"/>
    <xf numFmtId="0" fontId="14" fillId="0" borderId="20" xfId="0" applyFont="1" applyBorder="1"/>
    <xf numFmtId="49" fontId="14" fillId="0" borderId="16" xfId="0" applyNumberFormat="1" applyFont="1" applyBorder="1"/>
    <xf numFmtId="4" fontId="5" fillId="0" borderId="0" xfId="0" applyNumberFormat="1" applyFont="1" applyAlignment="1">
      <alignment horizontal="right"/>
    </xf>
    <xf numFmtId="4" fontId="5" fillId="2" borderId="13" xfId="0" applyNumberFormat="1" applyFont="1" applyFill="1" applyBorder="1" applyAlignment="1">
      <alignment horizontal="center"/>
    </xf>
    <xf numFmtId="4" fontId="14" fillId="0" borderId="10" xfId="0" applyNumberFormat="1" applyFont="1" applyBorder="1"/>
    <xf numFmtId="4" fontId="14" fillId="0" borderId="16" xfId="0" applyNumberFormat="1" applyFont="1" applyBorder="1"/>
    <xf numFmtId="4" fontId="14" fillId="0" borderId="20" xfId="0" applyNumberFormat="1" applyFont="1" applyBorder="1"/>
    <xf numFmtId="4" fontId="14" fillId="0" borderId="21" xfId="0" applyNumberFormat="1" applyFont="1" applyBorder="1" applyAlignment="1">
      <alignment horizontal="center"/>
    </xf>
    <xf numFmtId="4" fontId="14" fillId="0" borderId="10" xfId="0" applyNumberFormat="1" applyFont="1" applyBorder="1" applyAlignment="1">
      <alignment horizontal="center"/>
    </xf>
    <xf numFmtId="4" fontId="0" fillId="0" borderId="22" xfId="0" applyNumberFormat="1" applyBorder="1"/>
    <xf numFmtId="44" fontId="14" fillId="0" borderId="0" xfId="3" applyFont="1" applyBorder="1"/>
    <xf numFmtId="49" fontId="0" fillId="0" borderId="10" xfId="0" applyNumberFormat="1" applyBorder="1" applyAlignment="1">
      <alignment horizontal="center"/>
    </xf>
    <xf numFmtId="0" fontId="34" fillId="0" borderId="0" xfId="0" applyFont="1" applyAlignment="1">
      <alignment vertical="center"/>
    </xf>
    <xf numFmtId="49" fontId="34" fillId="0" borderId="0" xfId="0" applyNumberFormat="1" applyFont="1" applyAlignment="1">
      <alignment vertical="center"/>
    </xf>
    <xf numFmtId="0" fontId="13" fillId="0" borderId="2" xfId="0" applyFont="1" applyBorder="1"/>
    <xf numFmtId="4" fontId="0" fillId="0" borderId="6" xfId="0" applyNumberFormat="1" applyBorder="1"/>
    <xf numFmtId="4" fontId="0" fillId="0" borderId="5" xfId="0" applyNumberFormat="1" applyBorder="1"/>
    <xf numFmtId="0" fontId="3" fillId="0" borderId="2" xfId="0" applyFont="1" applyBorder="1" applyAlignment="1">
      <alignment horizontal="justify" vertical="top"/>
    </xf>
    <xf numFmtId="43" fontId="0" fillId="0" borderId="0" xfId="5" applyFont="1"/>
    <xf numFmtId="43" fontId="3" fillId="0" borderId="0" xfId="0" applyNumberFormat="1" applyFont="1"/>
    <xf numFmtId="49" fontId="13" fillId="0" borderId="0" xfId="0" applyNumberFormat="1" applyFont="1" applyAlignment="1">
      <alignment horizontal="justify" vertical="top"/>
    </xf>
    <xf numFmtId="49" fontId="0" fillId="0" borderId="0" xfId="0" applyNumberFormat="1" applyAlignment="1">
      <alignment horizontal="justify" vertical="top"/>
    </xf>
    <xf numFmtId="49" fontId="2" fillId="0" borderId="9" xfId="0" applyNumberFormat="1" applyFont="1" applyBorder="1" applyAlignment="1">
      <alignment horizontal="center"/>
    </xf>
    <xf numFmtId="43" fontId="0" fillId="0" borderId="0" xfId="5" applyFont="1" applyFill="1" applyBorder="1"/>
    <xf numFmtId="0" fontId="5" fillId="0" borderId="0" xfId="0" applyFont="1" applyAlignment="1">
      <alignment horizontal="center" vertical="center" wrapText="1"/>
    </xf>
    <xf numFmtId="44" fontId="0" fillId="0" borderId="0" xfId="0" applyNumberFormat="1"/>
    <xf numFmtId="44" fontId="14" fillId="0" borderId="4" xfId="3" applyFont="1" applyFill="1" applyBorder="1"/>
    <xf numFmtId="0" fontId="14" fillId="0" borderId="0" xfId="0" applyFont="1" applyAlignment="1">
      <alignment horizontal="center"/>
    </xf>
    <xf numFmtId="0" fontId="35" fillId="0" borderId="0" xfId="0" applyFont="1"/>
    <xf numFmtId="0" fontId="36" fillId="0" borderId="0" xfId="0" applyFont="1"/>
    <xf numFmtId="0" fontId="38" fillId="0" borderId="0" xfId="0" applyFont="1"/>
    <xf numFmtId="0" fontId="35" fillId="0" borderId="0" xfId="0" applyFont="1" applyAlignment="1">
      <alignment vertical="top"/>
    </xf>
    <xf numFmtId="0" fontId="35" fillId="0" borderId="0" xfId="0" quotePrefix="1" applyFont="1" applyAlignment="1">
      <alignment vertical="top"/>
    </xf>
    <xf numFmtId="0" fontId="35" fillId="0" borderId="0" xfId="0" applyFont="1" applyAlignment="1">
      <alignment vertical="top" wrapText="1"/>
    </xf>
    <xf numFmtId="0" fontId="41" fillId="0" borderId="0" xfId="0" quotePrefix="1" applyFont="1" applyAlignment="1">
      <alignment vertical="top"/>
    </xf>
    <xf numFmtId="0" fontId="41" fillId="0" borderId="0" xfId="0" applyFont="1" applyAlignment="1">
      <alignment vertical="top"/>
    </xf>
    <xf numFmtId="0" fontId="36" fillId="0" borderId="0" xfId="0" applyFont="1" applyAlignment="1">
      <alignment horizontal="center"/>
    </xf>
    <xf numFmtId="0" fontId="35" fillId="3" borderId="0" xfId="0" applyFont="1" applyFill="1"/>
    <xf numFmtId="0" fontId="35" fillId="3" borderId="0" xfId="0" applyFont="1" applyFill="1" applyAlignment="1">
      <alignment vertical="top"/>
    </xf>
    <xf numFmtId="0" fontId="35" fillId="3" borderId="0" xfId="0" applyFont="1" applyFill="1" applyAlignment="1">
      <alignment wrapText="1"/>
    </xf>
    <xf numFmtId="0" fontId="36" fillId="3" borderId="0" xfId="0" applyFont="1" applyFill="1"/>
    <xf numFmtId="0" fontId="38" fillId="3" borderId="0" xfId="0" applyFont="1" applyFill="1"/>
    <xf numFmtId="0" fontId="3" fillId="4" borderId="8" xfId="0" applyFont="1" applyFill="1" applyBorder="1" applyAlignment="1">
      <alignment horizontal="left" vertical="top"/>
    </xf>
    <xf numFmtId="0" fontId="2" fillId="4" borderId="8" xfId="0" applyFont="1" applyFill="1" applyBorder="1" applyAlignment="1">
      <alignment vertical="top"/>
    </xf>
    <xf numFmtId="0" fontId="3" fillId="0" borderId="8" xfId="0" applyFont="1" applyBorder="1" applyAlignment="1">
      <alignment horizontal="left" vertical="top"/>
    </xf>
    <xf numFmtId="0" fontId="2" fillId="0" borderId="8" xfId="0" applyFont="1" applyBorder="1" applyAlignment="1">
      <alignment vertical="top"/>
    </xf>
    <xf numFmtId="0" fontId="3" fillId="0" borderId="8" xfId="0" applyFont="1" applyBorder="1" applyAlignment="1">
      <alignment horizontal="left" vertical="center"/>
    </xf>
    <xf numFmtId="0" fontId="2" fillId="0" borderId="8" xfId="0" applyFont="1" applyBorder="1" applyAlignment="1">
      <alignment horizontal="left" vertical="center"/>
    </xf>
    <xf numFmtId="0" fontId="3" fillId="0" borderId="8" xfId="0" applyFont="1" applyBorder="1" applyAlignment="1">
      <alignment horizontal="left" vertical="center" wrapText="1"/>
    </xf>
    <xf numFmtId="0" fontId="3" fillId="4" borderId="8" xfId="0" quotePrefix="1" applyFont="1" applyFill="1" applyBorder="1" applyAlignment="1">
      <alignment horizontal="left" vertical="top" wrapText="1"/>
    </xf>
    <xf numFmtId="0" fontId="3" fillId="0" borderId="8" xfId="0" quotePrefix="1" applyFont="1" applyBorder="1" applyAlignment="1">
      <alignment horizontal="left" vertical="top" wrapText="1"/>
    </xf>
    <xf numFmtId="0" fontId="2" fillId="0" borderId="8" xfId="0" applyFont="1" applyBorder="1" applyAlignment="1">
      <alignment horizontal="left" vertical="center" wrapText="1"/>
    </xf>
    <xf numFmtId="0" fontId="3" fillId="6" borderId="8" xfId="0" applyFont="1" applyFill="1" applyBorder="1" applyAlignment="1">
      <alignment horizontal="left" vertical="top"/>
    </xf>
    <xf numFmtId="0" fontId="2" fillId="6" borderId="8" xfId="0" applyFont="1" applyFill="1" applyBorder="1" applyAlignment="1">
      <alignment vertical="top"/>
    </xf>
    <xf numFmtId="0" fontId="3" fillId="6" borderId="8" xfId="0" quotePrefix="1" applyFont="1" applyFill="1" applyBorder="1" applyAlignment="1">
      <alignment horizontal="left" vertical="top" wrapText="1"/>
    </xf>
    <xf numFmtId="0" fontId="3" fillId="6" borderId="8" xfId="0" applyFont="1" applyFill="1" applyBorder="1" applyAlignment="1">
      <alignment horizontal="left" vertical="center"/>
    </xf>
    <xf numFmtId="0" fontId="3" fillId="6" borderId="8" xfId="0" applyFont="1" applyFill="1" applyBorder="1" applyAlignment="1">
      <alignment horizontal="left" vertical="center" wrapText="1"/>
    </xf>
    <xf numFmtId="0" fontId="6" fillId="0" borderId="0" xfId="0" applyFont="1"/>
    <xf numFmtId="0" fontId="45" fillId="3" borderId="0" xfId="0" applyFont="1" applyFill="1"/>
    <xf numFmtId="43" fontId="45" fillId="3" borderId="0" xfId="5" applyFont="1" applyFill="1"/>
    <xf numFmtId="43" fontId="46" fillId="3" borderId="0" xfId="5" applyFont="1" applyFill="1"/>
    <xf numFmtId="0" fontId="46" fillId="3" borderId="0" xfId="0" applyFont="1" applyFill="1"/>
    <xf numFmtId="0" fontId="47" fillId="3" borderId="26" xfId="0" applyFont="1" applyFill="1" applyBorder="1" applyAlignment="1">
      <alignment horizontal="center" vertical="center" wrapText="1"/>
    </xf>
    <xf numFmtId="43" fontId="45" fillId="3" borderId="14" xfId="5" applyFont="1" applyFill="1" applyBorder="1"/>
    <xf numFmtId="0" fontId="45" fillId="3" borderId="14" xfId="0" applyFont="1" applyFill="1" applyBorder="1"/>
    <xf numFmtId="4" fontId="45" fillId="0" borderId="0" xfId="0" applyNumberFormat="1" applyFont="1" applyAlignment="1">
      <alignment vertical="top"/>
    </xf>
    <xf numFmtId="0" fontId="45" fillId="0" borderId="0" xfId="0" applyFont="1" applyAlignment="1">
      <alignment vertical="top"/>
    </xf>
    <xf numFmtId="4" fontId="47" fillId="4" borderId="8" xfId="0" applyNumberFormat="1" applyFont="1" applyFill="1" applyBorder="1" applyAlignment="1">
      <alignment vertical="top"/>
    </xf>
    <xf numFmtId="4" fontId="47" fillId="0" borderId="8" xfId="0" applyNumberFormat="1" applyFont="1" applyBorder="1" applyAlignment="1">
      <alignment vertical="top"/>
    </xf>
    <xf numFmtId="4" fontId="47" fillId="6" borderId="8" xfId="0" applyNumberFormat="1" applyFont="1" applyFill="1" applyBorder="1" applyAlignment="1">
      <alignment vertical="top"/>
    </xf>
    <xf numFmtId="4" fontId="47" fillId="0" borderId="8" xfId="0" applyNumberFormat="1" applyFont="1" applyBorder="1" applyAlignment="1">
      <alignment horizontal="right" vertical="center"/>
    </xf>
    <xf numFmtId="4" fontId="45" fillId="0" borderId="8" xfId="0" applyNumberFormat="1" applyFont="1" applyBorder="1" applyAlignment="1">
      <alignment horizontal="right" vertical="center"/>
    </xf>
    <xf numFmtId="4" fontId="47" fillId="6" borderId="8" xfId="0" applyNumberFormat="1" applyFont="1" applyFill="1" applyBorder="1" applyAlignment="1">
      <alignment horizontal="right" vertical="center"/>
    </xf>
    <xf numFmtId="4" fontId="45" fillId="0" borderId="8" xfId="0" applyNumberFormat="1" applyFont="1" applyBorder="1" applyAlignment="1">
      <alignment vertical="top"/>
    </xf>
    <xf numFmtId="43" fontId="45" fillId="0" borderId="0" xfId="5" applyFont="1" applyAlignment="1">
      <alignment vertical="top"/>
    </xf>
    <xf numFmtId="0" fontId="15" fillId="0" borderId="0" xfId="0" applyFont="1"/>
    <xf numFmtId="0" fontId="5" fillId="0" borderId="0" xfId="0" applyFont="1" applyAlignment="1">
      <alignment horizontal="center" vertical="center"/>
    </xf>
    <xf numFmtId="49" fontId="5" fillId="0" borderId="0" xfId="0" applyNumberFormat="1" applyFont="1" applyAlignment="1">
      <alignment horizontal="center" vertical="center" wrapText="1"/>
    </xf>
    <xf numFmtId="0" fontId="5" fillId="0" borderId="0" xfId="0" applyFont="1" applyAlignment="1">
      <alignment vertical="center"/>
    </xf>
    <xf numFmtId="49" fontId="5" fillId="0" borderId="0" xfId="0" applyNumberFormat="1" applyFont="1" applyAlignment="1">
      <alignment horizontal="center" vertical="center"/>
    </xf>
    <xf numFmtId="49" fontId="5" fillId="0" borderId="0" xfId="0" applyNumberFormat="1" applyFont="1" applyAlignment="1">
      <alignment vertical="center"/>
    </xf>
    <xf numFmtId="0" fontId="5" fillId="0" borderId="0" xfId="0" applyFont="1" applyAlignment="1">
      <alignment horizontal="center" wrapText="1"/>
    </xf>
    <xf numFmtId="0" fontId="14" fillId="0" borderId="0" xfId="0" applyFont="1" applyAlignment="1">
      <alignment horizontal="center" vertical="center" wrapText="1"/>
    </xf>
    <xf numFmtId="0" fontId="48" fillId="0" borderId="0" xfId="0" applyFont="1" applyAlignment="1">
      <alignment horizontal="center" vertical="center" wrapText="1"/>
    </xf>
    <xf numFmtId="0" fontId="14" fillId="0" borderId="0" xfId="0" applyFont="1" applyAlignment="1">
      <alignment vertical="center"/>
    </xf>
    <xf numFmtId="0" fontId="14" fillId="0" borderId="0" xfId="0" applyFont="1" applyAlignment="1">
      <alignment horizontal="center" vertical="center"/>
    </xf>
    <xf numFmtId="0" fontId="0" fillId="0" borderId="18" xfId="0" applyBorder="1"/>
    <xf numFmtId="0" fontId="14" fillId="0" borderId="14" xfId="0" applyFont="1" applyBorder="1"/>
    <xf numFmtId="0" fontId="14" fillId="0" borderId="19" xfId="0" applyFont="1" applyBorder="1"/>
    <xf numFmtId="49" fontId="2" fillId="0" borderId="0" xfId="0" applyNumberFormat="1" applyFont="1" applyAlignment="1">
      <alignment horizontal="justify" vertical="top"/>
    </xf>
    <xf numFmtId="0" fontId="44" fillId="0" borderId="0" xfId="0" applyFont="1"/>
    <xf numFmtId="0" fontId="49" fillId="0" borderId="15" xfId="0" applyFont="1" applyBorder="1" applyAlignment="1">
      <alignment horizontal="center" vertical="center" wrapText="1"/>
    </xf>
    <xf numFmtId="0" fontId="49" fillId="0" borderId="16" xfId="0" applyFont="1" applyBorder="1" applyAlignment="1">
      <alignment horizontal="center" vertical="center" wrapText="1"/>
    </xf>
    <xf numFmtId="0" fontId="49" fillId="0" borderId="20" xfId="0" applyFont="1" applyBorder="1" applyAlignment="1">
      <alignment horizontal="center" vertical="center" wrapText="1"/>
    </xf>
    <xf numFmtId="0" fontId="1" fillId="0" borderId="0" xfId="7"/>
    <xf numFmtId="0" fontId="35" fillId="3" borderId="20" xfId="0" applyFont="1" applyFill="1" applyBorder="1" applyAlignment="1">
      <alignment horizontal="center" vertical="center" wrapText="1"/>
    </xf>
    <xf numFmtId="0" fontId="50" fillId="0" borderId="12" xfId="0" applyFont="1" applyBorder="1" applyAlignment="1">
      <alignment horizontal="center" vertical="center" wrapText="1"/>
    </xf>
    <xf numFmtId="43" fontId="51" fillId="0" borderId="20" xfId="5" applyFont="1" applyFill="1" applyBorder="1" applyAlignment="1">
      <alignment horizontal="justify" vertical="center" wrapText="1"/>
    </xf>
    <xf numFmtId="43" fontId="50" fillId="0" borderId="20" xfId="0" applyNumberFormat="1" applyFont="1" applyBorder="1" applyAlignment="1">
      <alignment horizontal="justify" vertical="center" wrapText="1"/>
    </xf>
    <xf numFmtId="0" fontId="51" fillId="0" borderId="12" xfId="0" applyFont="1" applyBorder="1" applyAlignment="1">
      <alignment horizontal="center" vertical="center" wrapText="1"/>
    </xf>
    <xf numFmtId="43" fontId="36" fillId="0" borderId="0" xfId="0" applyNumberFormat="1" applyFont="1"/>
    <xf numFmtId="0" fontId="12" fillId="0" borderId="0" xfId="0" applyFont="1" applyAlignment="1">
      <alignment horizontal="center" wrapText="1"/>
    </xf>
    <xf numFmtId="0" fontId="53" fillId="3" borderId="34" xfId="0" applyFont="1" applyFill="1" applyBorder="1" applyAlignment="1">
      <alignment horizontal="center" vertical="center" wrapText="1"/>
    </xf>
    <xf numFmtId="0" fontId="53" fillId="3" borderId="35" xfId="0" applyFont="1" applyFill="1" applyBorder="1" applyAlignment="1">
      <alignment horizontal="center" vertical="center" wrapText="1"/>
    </xf>
    <xf numFmtId="0" fontId="53" fillId="0" borderId="36" xfId="0" applyFont="1" applyBorder="1" applyAlignment="1">
      <alignment horizontal="center" vertical="center" wrapText="1"/>
    </xf>
    <xf numFmtId="0" fontId="54" fillId="0" borderId="38" xfId="0" applyFont="1" applyBorder="1" applyAlignment="1">
      <alignment horizontal="left" vertical="center" wrapText="1"/>
    </xf>
    <xf numFmtId="0" fontId="0" fillId="0" borderId="0" xfId="0" applyAlignment="1">
      <alignment horizontal="left"/>
    </xf>
    <xf numFmtId="0" fontId="0" fillId="0" borderId="10" xfId="0" applyBorder="1" applyAlignment="1">
      <alignment horizontal="left"/>
    </xf>
    <xf numFmtId="43" fontId="54" fillId="0" borderId="37" xfId="5" applyFont="1" applyFill="1" applyBorder="1" applyAlignment="1">
      <alignment horizontal="right" vertical="center" wrapText="1"/>
    </xf>
    <xf numFmtId="43" fontId="53" fillId="0" borderId="33" xfId="5" applyFont="1" applyBorder="1" applyAlignment="1">
      <alignment horizontal="right" vertical="center" wrapText="1"/>
    </xf>
    <xf numFmtId="0" fontId="2" fillId="5" borderId="8" xfId="0" applyFont="1" applyFill="1" applyBorder="1" applyAlignment="1">
      <alignment horizontal="center" vertical="center"/>
    </xf>
    <xf numFmtId="0" fontId="2" fillId="5" borderId="8" xfId="0" applyFont="1" applyFill="1" applyBorder="1" applyAlignment="1">
      <alignment horizontal="center" vertical="center" wrapText="1"/>
    </xf>
    <xf numFmtId="43" fontId="0" fillId="0" borderId="0" xfId="5" applyFont="1" applyAlignment="1">
      <alignment horizontal="center"/>
    </xf>
    <xf numFmtId="0" fontId="0" fillId="0" borderId="23" xfId="0" applyBorder="1"/>
    <xf numFmtId="165" fontId="0" fillId="0" borderId="0" xfId="5" applyNumberFormat="1" applyFont="1"/>
    <xf numFmtId="0" fontId="12" fillId="0" borderId="0" xfId="0" applyFont="1"/>
    <xf numFmtId="0" fontId="37" fillId="0" borderId="0" xfId="0" applyFont="1"/>
    <xf numFmtId="0" fontId="43" fillId="0" borderId="0" xfId="7" applyFont="1"/>
    <xf numFmtId="0" fontId="36" fillId="0" borderId="0" xfId="0" applyFont="1" applyAlignment="1">
      <alignment wrapText="1"/>
    </xf>
    <xf numFmtId="0" fontId="35" fillId="6" borderId="12" xfId="0" applyFont="1" applyFill="1" applyBorder="1" applyAlignment="1">
      <alignment horizontal="justify" vertical="center" wrapText="1"/>
    </xf>
    <xf numFmtId="0" fontId="35" fillId="0" borderId="12" xfId="0" applyFont="1" applyBorder="1" applyAlignment="1">
      <alignment horizontal="justify" vertical="center" wrapText="1"/>
    </xf>
    <xf numFmtId="0" fontId="55" fillId="0" borderId="12" xfId="0" applyFont="1" applyBorder="1" applyAlignment="1">
      <alignment horizontal="center" vertical="center" wrapText="1"/>
    </xf>
    <xf numFmtId="43" fontId="56" fillId="0" borderId="20" xfId="5" applyFont="1" applyBorder="1" applyAlignment="1">
      <alignment horizontal="justify" vertical="center" wrapText="1"/>
    </xf>
    <xf numFmtId="43" fontId="57" fillId="6" borderId="20" xfId="5" applyFont="1" applyFill="1" applyBorder="1" applyAlignment="1">
      <alignment horizontal="justify" vertical="center" wrapText="1"/>
    </xf>
    <xf numFmtId="43" fontId="57" fillId="0" borderId="20" xfId="5" applyFont="1" applyBorder="1" applyAlignment="1">
      <alignment horizontal="justify" vertical="center" wrapText="1"/>
    </xf>
    <xf numFmtId="0" fontId="55" fillId="0" borderId="12" xfId="0" applyFont="1" applyBorder="1" applyAlignment="1">
      <alignment horizontal="left" vertical="center" wrapText="1"/>
    </xf>
    <xf numFmtId="0" fontId="56" fillId="0" borderId="20" xfId="0" applyFont="1" applyBorder="1" applyAlignment="1">
      <alignment horizontal="center" vertical="center" wrapText="1"/>
    </xf>
    <xf numFmtId="9" fontId="0" fillId="0" borderId="0" xfId="6" applyFont="1"/>
    <xf numFmtId="43" fontId="3" fillId="0" borderId="8" xfId="5" applyFont="1" applyBorder="1" applyAlignment="1">
      <alignment horizontal="right" vertical="center"/>
    </xf>
    <xf numFmtId="43" fontId="2" fillId="0" borderId="8" xfId="5" applyFont="1" applyBorder="1" applyAlignment="1">
      <alignment horizontal="right" vertical="center"/>
    </xf>
    <xf numFmtId="43" fontId="3" fillId="4" borderId="8" xfId="5" applyFont="1" applyFill="1" applyBorder="1" applyAlignment="1">
      <alignment vertical="top"/>
    </xf>
    <xf numFmtId="43" fontId="3" fillId="0" borderId="8" xfId="5" applyFont="1" applyBorder="1" applyAlignment="1">
      <alignment vertical="top"/>
    </xf>
    <xf numFmtId="43" fontId="3" fillId="6" borderId="8" xfId="5" applyFont="1" applyFill="1" applyBorder="1" applyAlignment="1">
      <alignment vertical="top"/>
    </xf>
    <xf numFmtId="43" fontId="3" fillId="6" borderId="8" xfId="5" applyFont="1" applyFill="1" applyBorder="1" applyAlignment="1">
      <alignment horizontal="right" vertical="center"/>
    </xf>
    <xf numFmtId="0" fontId="2" fillId="0" borderId="5" xfId="0" applyFont="1" applyBorder="1" applyAlignment="1">
      <alignment horizontal="left" vertical="center" wrapText="1"/>
    </xf>
    <xf numFmtId="4" fontId="45" fillId="0" borderId="5" xfId="0" applyNumberFormat="1" applyFont="1" applyBorder="1" applyAlignment="1">
      <alignment horizontal="right" vertical="center"/>
    </xf>
    <xf numFmtId="43" fontId="2" fillId="0" borderId="5" xfId="5" applyFont="1" applyBorder="1" applyAlignment="1">
      <alignment horizontal="right" vertical="center"/>
    </xf>
    <xf numFmtId="0" fontId="3" fillId="0" borderId="7" xfId="0" applyFont="1" applyBorder="1" applyAlignment="1">
      <alignment horizontal="left" vertical="center" wrapText="1"/>
    </xf>
    <xf numFmtId="4" fontId="47" fillId="0" borderId="7" xfId="0" applyNumberFormat="1" applyFont="1" applyBorder="1" applyAlignment="1">
      <alignment horizontal="right" vertical="center"/>
    </xf>
    <xf numFmtId="43" fontId="3" fillId="0" borderId="7" xfId="5" applyFont="1" applyBorder="1" applyAlignment="1">
      <alignment horizontal="right" vertical="center"/>
    </xf>
    <xf numFmtId="0" fontId="60" fillId="7" borderId="8" xfId="0" applyFont="1" applyFill="1" applyBorder="1" applyAlignment="1">
      <alignment vertical="center" wrapText="1"/>
    </xf>
    <xf numFmtId="0" fontId="59" fillId="7" borderId="8" xfId="0" applyFont="1" applyFill="1" applyBorder="1" applyAlignment="1">
      <alignment vertical="center" wrapText="1"/>
    </xf>
    <xf numFmtId="43" fontId="60" fillId="7" borderId="8" xfId="5" applyFont="1" applyFill="1" applyBorder="1" applyAlignment="1">
      <alignment vertical="center" wrapText="1"/>
    </xf>
    <xf numFmtId="43" fontId="59" fillId="7" borderId="8" xfId="5" applyFont="1" applyFill="1" applyBorder="1" applyAlignment="1">
      <alignment vertical="center" wrapText="1"/>
    </xf>
    <xf numFmtId="43" fontId="35" fillId="3" borderId="0" xfId="5" applyFont="1" applyFill="1"/>
    <xf numFmtId="43" fontId="36" fillId="3" borderId="0" xfId="5" applyFont="1" applyFill="1"/>
    <xf numFmtId="43" fontId="38" fillId="3" borderId="0" xfId="5" applyFont="1" applyFill="1"/>
    <xf numFmtId="43" fontId="35" fillId="0" borderId="0" xfId="5" applyFont="1" applyAlignment="1">
      <alignment vertical="top"/>
    </xf>
    <xf numFmtId="0" fontId="7" fillId="0" borderId="0" xfId="4" applyFont="1" applyAlignment="1">
      <alignment horizontal="center"/>
    </xf>
    <xf numFmtId="0" fontId="6"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center" vertical="center" wrapText="1"/>
    </xf>
    <xf numFmtId="49" fontId="14" fillId="0" borderId="0" xfId="0" applyNumberFormat="1" applyFont="1" applyAlignment="1">
      <alignment horizontal="center" vertical="center" wrapText="1"/>
    </xf>
    <xf numFmtId="0" fontId="14" fillId="0" borderId="0" xfId="0" applyFont="1" applyAlignment="1">
      <alignment horizontal="center" vertical="center" wrapText="1"/>
    </xf>
    <xf numFmtId="49" fontId="5" fillId="0" borderId="0" xfId="0" applyNumberFormat="1" applyFont="1" applyAlignment="1">
      <alignment horizontal="center" vertical="center" wrapText="1"/>
    </xf>
    <xf numFmtId="0" fontId="5" fillId="0" borderId="0" xfId="0" applyFont="1" applyAlignment="1">
      <alignment horizontal="center"/>
    </xf>
    <xf numFmtId="0" fontId="2" fillId="0" borderId="0" xfId="0" applyFont="1" applyAlignment="1">
      <alignment horizontal="justify" vertical="center" wrapText="1"/>
    </xf>
    <xf numFmtId="0" fontId="13" fillId="0" borderId="0" xfId="0" applyFont="1" applyAlignment="1">
      <alignment horizontal="justify" vertical="center" wrapText="1"/>
    </xf>
    <xf numFmtId="0" fontId="14" fillId="0" borderId="0" xfId="0" applyFont="1" applyAlignment="1">
      <alignment horizontal="center"/>
    </xf>
    <xf numFmtId="0" fontId="14" fillId="0" borderId="0" xfId="0" applyFont="1" applyAlignment="1">
      <alignment horizontal="center" vertical="center"/>
    </xf>
    <xf numFmtId="0" fontId="3" fillId="0" borderId="0" xfId="0" applyFont="1" applyAlignment="1">
      <alignment horizontal="center"/>
    </xf>
    <xf numFmtId="0" fontId="35" fillId="0" borderId="0" xfId="0" applyFont="1" applyAlignment="1">
      <alignment horizontal="center" vertical="top"/>
    </xf>
    <xf numFmtId="0" fontId="37" fillId="3" borderId="0" xfId="0" applyFont="1" applyFill="1" applyAlignment="1">
      <alignment horizontal="center" vertical="top"/>
    </xf>
    <xf numFmtId="0" fontId="39" fillId="3" borderId="0" xfId="0" applyFont="1" applyFill="1" applyAlignment="1">
      <alignment horizontal="center" vertical="top"/>
    </xf>
    <xf numFmtId="0" fontId="40" fillId="3" borderId="0" xfId="0" applyFont="1" applyFill="1" applyAlignment="1">
      <alignment horizontal="center" vertical="top"/>
    </xf>
    <xf numFmtId="0" fontId="3" fillId="3" borderId="18"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47" fillId="3" borderId="25" xfId="0" applyFont="1" applyFill="1" applyBorder="1" applyAlignment="1">
      <alignment horizontal="center" vertical="center" wrapText="1"/>
    </xf>
    <xf numFmtId="0" fontId="47" fillId="3" borderId="27" xfId="0" applyFont="1" applyFill="1" applyBorder="1" applyAlignment="1">
      <alignment horizontal="center" vertical="center" wrapText="1"/>
    </xf>
    <xf numFmtId="43" fontId="3" fillId="3" borderId="11" xfId="5" applyFont="1" applyFill="1" applyBorder="1" applyAlignment="1">
      <alignment horizontal="center" vertical="center" wrapText="1"/>
    </xf>
    <xf numFmtId="43" fontId="3" fillId="3" borderId="30" xfId="5" applyFont="1" applyFill="1" applyBorder="1" applyAlignment="1">
      <alignment horizontal="center" vertical="center" wrapText="1"/>
    </xf>
    <xf numFmtId="43" fontId="3" fillId="3" borderId="12" xfId="5" applyFont="1" applyFill="1" applyBorder="1" applyAlignment="1">
      <alignment horizontal="center" vertical="center" wrapText="1"/>
    </xf>
    <xf numFmtId="0" fontId="47" fillId="3" borderId="5" xfId="0" applyFont="1" applyFill="1" applyBorder="1" applyAlignment="1">
      <alignment horizontal="center" vertical="center" wrapText="1"/>
    </xf>
    <xf numFmtId="0" fontId="47" fillId="3" borderId="28" xfId="0" applyFont="1" applyFill="1" applyBorder="1" applyAlignment="1">
      <alignment horizontal="center" vertical="center" wrapText="1"/>
    </xf>
    <xf numFmtId="4" fontId="47" fillId="3" borderId="5" xfId="0" applyNumberFormat="1" applyFont="1" applyFill="1" applyBorder="1" applyAlignment="1">
      <alignment horizontal="center" vertical="center" wrapText="1"/>
    </xf>
    <xf numFmtId="4" fontId="47" fillId="3" borderId="28" xfId="0" applyNumberFormat="1" applyFont="1" applyFill="1" applyBorder="1" applyAlignment="1">
      <alignment horizontal="center" vertical="center" wrapText="1"/>
    </xf>
    <xf numFmtId="0" fontId="47" fillId="3" borderId="24" xfId="0" applyFont="1" applyFill="1" applyBorder="1" applyAlignment="1">
      <alignment horizontal="center" vertical="center" wrapText="1"/>
    </xf>
    <xf numFmtId="0" fontId="47" fillId="3" borderId="2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43" fontId="51" fillId="0" borderId="31" xfId="5" applyFont="1" applyFill="1" applyBorder="1" applyAlignment="1">
      <alignment horizontal="center" vertical="center" wrapText="1"/>
    </xf>
    <xf numFmtId="43" fontId="51" fillId="0" borderId="32" xfId="5" applyFont="1" applyFill="1" applyBorder="1" applyAlignment="1">
      <alignment horizontal="center" vertical="center" wrapText="1"/>
    </xf>
    <xf numFmtId="43" fontId="51" fillId="0" borderId="33" xfId="5" applyFont="1" applyFill="1" applyBorder="1" applyAlignment="1">
      <alignment horizontal="center" vertical="center" wrapText="1"/>
    </xf>
    <xf numFmtId="0" fontId="37" fillId="0" borderId="0" xfId="0" applyFont="1" applyAlignment="1">
      <alignment horizontal="center"/>
    </xf>
    <xf numFmtId="0" fontId="43" fillId="0" borderId="0" xfId="7" applyFont="1" applyAlignment="1">
      <alignment horizontal="center" vertical="center"/>
    </xf>
    <xf numFmtId="0" fontId="41" fillId="3" borderId="11" xfId="0" applyFont="1" applyFill="1" applyBorder="1" applyAlignment="1">
      <alignment horizontal="center" vertical="center" wrapText="1"/>
    </xf>
    <xf numFmtId="0" fontId="41" fillId="3" borderId="12" xfId="0" applyFont="1" applyFill="1" applyBorder="1" applyAlignment="1">
      <alignment horizontal="center" vertical="center" wrapText="1"/>
    </xf>
    <xf numFmtId="0" fontId="41" fillId="3" borderId="31" xfId="0" applyFont="1" applyFill="1" applyBorder="1" applyAlignment="1">
      <alignment horizontal="center" vertical="center" wrapText="1"/>
    </xf>
    <xf numFmtId="0" fontId="41" fillId="3" borderId="32" xfId="0" applyFont="1" applyFill="1" applyBorder="1" applyAlignment="1">
      <alignment horizontal="center" vertical="center" wrapText="1"/>
    </xf>
    <xf numFmtId="0" fontId="41" fillId="3" borderId="33" xfId="0" applyFont="1" applyFill="1" applyBorder="1" applyAlignment="1">
      <alignment horizontal="center" vertical="center" wrapText="1"/>
    </xf>
    <xf numFmtId="0" fontId="36" fillId="0" borderId="0" xfId="0" applyFont="1" applyAlignment="1">
      <alignment horizontal="center"/>
    </xf>
    <xf numFmtId="0" fontId="36" fillId="0" borderId="0" xfId="0" applyFont="1" applyAlignment="1">
      <alignment horizontal="center" wrapText="1"/>
    </xf>
    <xf numFmtId="0" fontId="50" fillId="0" borderId="31" xfId="0" applyFont="1" applyBorder="1" applyAlignment="1">
      <alignment horizontal="center" vertical="center" wrapText="1"/>
    </xf>
    <xf numFmtId="0" fontId="50" fillId="0" borderId="32" xfId="0" applyFont="1" applyBorder="1" applyAlignment="1">
      <alignment horizontal="center" vertical="center" wrapText="1"/>
    </xf>
    <xf numFmtId="0" fontId="50" fillId="0" borderId="33" xfId="0" applyFont="1" applyBorder="1" applyAlignment="1">
      <alignment horizontal="center" vertical="center" wrapText="1"/>
    </xf>
    <xf numFmtId="43" fontId="50" fillId="0" borderId="31" xfId="0" applyNumberFormat="1" applyFont="1" applyBorder="1" applyAlignment="1">
      <alignment horizontal="center" vertical="center" wrapText="1"/>
    </xf>
    <xf numFmtId="43" fontId="50" fillId="0" borderId="32" xfId="0" applyNumberFormat="1" applyFont="1" applyBorder="1" applyAlignment="1">
      <alignment horizontal="center" vertical="center" wrapText="1"/>
    </xf>
    <xf numFmtId="43" fontId="50" fillId="0" borderId="33" xfId="0" applyNumberFormat="1" applyFont="1" applyBorder="1" applyAlignment="1">
      <alignment horizontal="center" vertical="center" wrapText="1"/>
    </xf>
    <xf numFmtId="0" fontId="50" fillId="3" borderId="31" xfId="0" applyFont="1" applyFill="1" applyBorder="1" applyAlignment="1">
      <alignment horizontal="center" vertical="center" wrapText="1"/>
    </xf>
    <xf numFmtId="0" fontId="50" fillId="3" borderId="32" xfId="0" applyFont="1" applyFill="1" applyBorder="1" applyAlignment="1">
      <alignment horizontal="center" vertical="center" wrapText="1"/>
    </xf>
    <xf numFmtId="0" fontId="50" fillId="3" borderId="33" xfId="0" applyFont="1" applyFill="1" applyBorder="1" applyAlignment="1">
      <alignment horizontal="center" vertical="center" wrapText="1"/>
    </xf>
    <xf numFmtId="0" fontId="51" fillId="0" borderId="31" xfId="0" applyFont="1" applyBorder="1" applyAlignment="1">
      <alignment horizontal="left" vertical="center" wrapText="1"/>
    </xf>
    <xf numFmtId="0" fontId="51" fillId="0" borderId="32" xfId="0" applyFont="1" applyBorder="1" applyAlignment="1">
      <alignment horizontal="left" vertical="center" wrapText="1"/>
    </xf>
    <xf numFmtId="0" fontId="51" fillId="0" borderId="33" xfId="0" applyFont="1" applyBorder="1" applyAlignment="1">
      <alignment horizontal="left" vertical="center" wrapText="1"/>
    </xf>
    <xf numFmtId="0" fontId="44" fillId="0" borderId="0" xfId="0" applyFont="1" applyAlignment="1">
      <alignment horizontal="center" wrapText="1"/>
    </xf>
    <xf numFmtId="0" fontId="2" fillId="0" borderId="0" xfId="0" applyFont="1" applyAlignment="1">
      <alignment horizontal="center"/>
    </xf>
    <xf numFmtId="0" fontId="0" fillId="0" borderId="0" xfId="0" applyAlignment="1">
      <alignment horizontal="center"/>
    </xf>
    <xf numFmtId="0" fontId="53" fillId="0" borderId="31" xfId="0" applyFont="1" applyBorder="1" applyAlignment="1">
      <alignment horizontal="center" vertical="center" wrapText="1"/>
    </xf>
    <xf numFmtId="0" fontId="53" fillId="0" borderId="32" xfId="0" applyFont="1" applyBorder="1" applyAlignment="1">
      <alignment horizontal="center" vertical="center" wrapText="1"/>
    </xf>
    <xf numFmtId="0" fontId="53" fillId="0" borderId="33" xfId="0" applyFont="1" applyBorder="1" applyAlignment="1">
      <alignment horizontal="center" vertical="center" wrapText="1"/>
    </xf>
    <xf numFmtId="0" fontId="2" fillId="0" borderId="0" xfId="0" applyFont="1" applyAlignment="1">
      <alignment horizontal="center" wrapText="1"/>
    </xf>
    <xf numFmtId="0" fontId="54" fillId="0" borderId="9" xfId="0" applyFont="1" applyBorder="1" applyAlignment="1">
      <alignment horizontal="left" vertical="center" wrapText="1"/>
    </xf>
    <xf numFmtId="0" fontId="54" fillId="0" borderId="0" xfId="0" applyFont="1" applyAlignment="1">
      <alignment horizontal="left" vertical="center" wrapText="1"/>
    </xf>
    <xf numFmtId="0" fontId="54" fillId="0" borderId="10" xfId="0" applyFont="1" applyBorder="1" applyAlignment="1">
      <alignment horizontal="left" vertical="center" wrapText="1"/>
    </xf>
    <xf numFmtId="0" fontId="43" fillId="0" borderId="0" xfId="7" applyFont="1" applyAlignment="1">
      <alignment horizontal="center"/>
    </xf>
    <xf numFmtId="0" fontId="54" fillId="0" borderId="18" xfId="0" applyFont="1" applyBorder="1" applyAlignment="1">
      <alignment horizontal="left" vertical="center" wrapText="1"/>
    </xf>
    <xf numFmtId="0" fontId="54" fillId="0" borderId="14" xfId="0" applyFont="1" applyBorder="1" applyAlignment="1">
      <alignment horizontal="left" vertical="center" wrapText="1"/>
    </xf>
    <xf numFmtId="0" fontId="54" fillId="0" borderId="19" xfId="0" applyFont="1" applyBorder="1" applyAlignment="1">
      <alignment horizontal="left" vertical="center" wrapText="1"/>
    </xf>
    <xf numFmtId="0" fontId="53" fillId="3" borderId="31" xfId="0" applyFont="1" applyFill="1" applyBorder="1" applyAlignment="1">
      <alignment horizontal="center" vertical="center" wrapText="1"/>
    </xf>
    <xf numFmtId="0" fontId="53" fillId="3" borderId="32" xfId="0" applyFont="1" applyFill="1" applyBorder="1" applyAlignment="1">
      <alignment horizontal="center" vertical="center" wrapText="1"/>
    </xf>
    <xf numFmtId="0" fontId="53" fillId="3" borderId="33" xfId="0" applyFont="1" applyFill="1" applyBorder="1" applyAlignment="1">
      <alignment horizontal="center" vertical="center" wrapText="1"/>
    </xf>
    <xf numFmtId="0" fontId="0" fillId="0" borderId="2" xfId="0" applyBorder="1" applyAlignment="1">
      <alignment horizontal="left"/>
    </xf>
    <xf numFmtId="0" fontId="0" fillId="0" borderId="23" xfId="0" applyBorder="1" applyAlignment="1">
      <alignment horizontal="left"/>
    </xf>
    <xf numFmtId="0" fontId="0" fillId="0" borderId="2" xfId="0" applyBorder="1" applyAlignment="1">
      <alignment horizontal="left" wrapText="1"/>
    </xf>
    <xf numFmtId="0" fontId="0" fillId="0" borderId="23" xfId="0" applyBorder="1" applyAlignment="1">
      <alignment horizontal="left" wrapText="1"/>
    </xf>
    <xf numFmtId="0" fontId="2" fillId="0" borderId="3" xfId="0" applyFont="1" applyBorder="1" applyAlignment="1">
      <alignment horizontal="left" wrapText="1"/>
    </xf>
    <xf numFmtId="0" fontId="2" fillId="0" borderId="22" xfId="0" applyFont="1" applyBorder="1" applyAlignment="1">
      <alignment horizontal="left" wrapText="1"/>
    </xf>
    <xf numFmtId="0" fontId="3" fillId="5" borderId="8" xfId="0" applyFont="1" applyFill="1" applyBorder="1" applyAlignment="1">
      <alignment horizontal="center"/>
    </xf>
    <xf numFmtId="0" fontId="2" fillId="5" borderId="8" xfId="0" applyFont="1" applyFill="1" applyBorder="1" applyAlignment="1">
      <alignment horizontal="center"/>
    </xf>
    <xf numFmtId="0" fontId="0" fillId="5" borderId="8" xfId="0" applyFill="1" applyBorder="1" applyAlignment="1">
      <alignment horizontal="center"/>
    </xf>
    <xf numFmtId="0" fontId="2" fillId="5" borderId="8" xfId="0" applyFont="1" applyFill="1" applyBorder="1" applyAlignment="1">
      <alignment horizontal="center" vertical="center"/>
    </xf>
    <xf numFmtId="0" fontId="0" fillId="5" borderId="8" xfId="0" applyFill="1" applyBorder="1" applyAlignment="1">
      <alignment horizontal="center" vertical="center"/>
    </xf>
    <xf numFmtId="0" fontId="0" fillId="0" borderId="6" xfId="0" applyBorder="1" applyAlignment="1">
      <alignment horizontal="left"/>
    </xf>
    <xf numFmtId="4" fontId="5" fillId="2" borderId="11" xfId="0" applyNumberFormat="1" applyFont="1" applyFill="1" applyBorder="1" applyAlignment="1">
      <alignment horizontal="center" vertical="center"/>
    </xf>
  </cellXfs>
  <cellStyles count="8">
    <cellStyle name="Euro" xfId="1"/>
    <cellStyle name="Millares" xfId="5" builtinId="3"/>
    <cellStyle name="Millares 2" xfId="2"/>
    <cellStyle name="Moneda" xfId="3" builtinId="4"/>
    <cellStyle name="Normal" xfId="0" builtinId="0"/>
    <cellStyle name="Normal 2" xfId="7"/>
    <cellStyle name="Normal_CATALOGO DE INGRESOS99" xfId="4"/>
    <cellStyle name="Porcentaje" xfId="6" builtinId="5"/>
  </cellStyles>
  <dxfs count="0"/>
  <tableStyles count="0" defaultTableStyle="TableStyleMedium9" defaultPivotStyle="PivotStyleLight16"/>
  <colors>
    <mruColors>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8</xdr:col>
      <xdr:colOff>0</xdr:colOff>
      <xdr:row>35</xdr:row>
      <xdr:rowOff>0</xdr:rowOff>
    </xdr:from>
    <xdr:to>
      <xdr:col>9</xdr:col>
      <xdr:colOff>0</xdr:colOff>
      <xdr:row>35</xdr:row>
      <xdr:rowOff>0</xdr:rowOff>
    </xdr:to>
    <xdr:sp macro="" textlink="">
      <xdr:nvSpPr>
        <xdr:cNvPr id="8629" name="Line 1">
          <a:extLst>
            <a:ext uri="{FF2B5EF4-FFF2-40B4-BE49-F238E27FC236}">
              <a16:creationId xmlns:a16="http://schemas.microsoft.com/office/drawing/2014/main" xmlns="" id="{00000000-0008-0000-0000-0000B5210000}"/>
            </a:ext>
          </a:extLst>
        </xdr:cNvPr>
        <xdr:cNvSpPr>
          <a:spLocks noChangeShapeType="1"/>
        </xdr:cNvSpPr>
      </xdr:nvSpPr>
      <xdr:spPr bwMode="auto">
        <a:xfrm>
          <a:off x="5457825" y="6829425"/>
          <a:ext cx="942975" cy="0"/>
        </a:xfrm>
        <a:prstGeom prst="line">
          <a:avLst/>
        </a:prstGeom>
        <a:noFill/>
        <a:ln w="9525">
          <a:solidFill>
            <a:srgbClr val="000000"/>
          </a:solidFill>
          <a:round/>
          <a:headEnd/>
          <a:tailEnd/>
        </a:ln>
      </xdr:spPr>
    </xdr:sp>
    <xdr:clientData/>
  </xdr:twoCellAnchor>
  <xdr:twoCellAnchor>
    <xdr:from>
      <xdr:col>0</xdr:col>
      <xdr:colOff>28575</xdr:colOff>
      <xdr:row>0</xdr:row>
      <xdr:rowOff>133351</xdr:rowOff>
    </xdr:from>
    <xdr:to>
      <xdr:col>12</xdr:col>
      <xdr:colOff>1028700</xdr:colOff>
      <xdr:row>7</xdr:row>
      <xdr:rowOff>57151</xdr:rowOff>
    </xdr:to>
    <xdr:sp macro="" textlink="">
      <xdr:nvSpPr>
        <xdr:cNvPr id="3" name="AutoShape 2">
          <a:extLst>
            <a:ext uri="{FF2B5EF4-FFF2-40B4-BE49-F238E27FC236}">
              <a16:creationId xmlns:a16="http://schemas.microsoft.com/office/drawing/2014/main" xmlns="" id="{00000000-0008-0000-0000-000003000000}"/>
            </a:ext>
          </a:extLst>
        </xdr:cNvPr>
        <xdr:cNvSpPr>
          <a:spLocks noChangeArrowheads="1"/>
        </xdr:cNvSpPr>
      </xdr:nvSpPr>
      <xdr:spPr bwMode="auto">
        <a:xfrm>
          <a:off x="28575" y="133351"/>
          <a:ext cx="10658475" cy="1752600"/>
        </a:xfrm>
        <a:prstGeom prst="roundRect">
          <a:avLst>
            <a:gd name="adj" fmla="val 16667"/>
          </a:avLst>
        </a:prstGeom>
        <a:solidFill>
          <a:srgbClr val="FFFFFF"/>
        </a:solidFill>
        <a:ln w="19050">
          <a:solidFill>
            <a:srgbClr val="000000"/>
          </a:solidFill>
          <a:round/>
          <a:headEnd/>
          <a:tailEnd/>
        </a:ln>
        <a:effectLst>
          <a:outerShdw dist="35921" dir="2700000" algn="ctr" rotWithShape="0">
            <a:srgbClr val="969696"/>
          </a:outerShdw>
        </a:effectLst>
      </xdr:spPr>
      <xdr:txBody>
        <a:bodyPr vertOverflow="clip" wrap="square" lIns="36576" tIns="32004" rIns="36576" bIns="0" anchor="t" upright="1"/>
        <a:lstStyle/>
        <a:p>
          <a:pPr algn="ctr" rtl="0">
            <a:defRPr sz="1000"/>
          </a:pPr>
          <a:r>
            <a:rPr lang="es-MX" sz="1600" b="1" i="0" strike="noStrike">
              <a:solidFill>
                <a:srgbClr val="000000"/>
              </a:solidFill>
              <a:latin typeface="Arial"/>
              <a:cs typeface="Arial"/>
            </a:rPr>
            <a:t>      </a:t>
          </a:r>
          <a:r>
            <a:rPr lang="es-MX" sz="1800" b="1" i="0" strike="noStrike">
              <a:solidFill>
                <a:srgbClr val="000000"/>
              </a:solidFill>
              <a:latin typeface="Arial"/>
              <a:cs typeface="Arial"/>
            </a:rPr>
            <a:t>  </a:t>
          </a:r>
          <a:r>
            <a:rPr lang="es-MX" sz="2800" b="1" i="0" strike="noStrike" baseline="0">
              <a:solidFill>
                <a:srgbClr val="000000"/>
              </a:solidFill>
              <a:latin typeface="Arial" pitchFamily="34" charset="0"/>
            </a:rPr>
            <a:t>PODER LEGISLATIVO</a:t>
          </a:r>
        </a:p>
        <a:p>
          <a:pPr algn="ctr" rtl="0">
            <a:defRPr sz="1000"/>
          </a:pPr>
          <a:r>
            <a:rPr lang="es-MX" sz="2800" b="1" i="0" strike="noStrike" baseline="0">
              <a:solidFill>
                <a:srgbClr val="000000"/>
              </a:solidFill>
              <a:latin typeface="Arial" pitchFamily="34" charset="0"/>
            </a:rPr>
            <a:t>     AUDITORIA GENERAL DEL ESTADO</a:t>
          </a:r>
        </a:p>
        <a:p>
          <a:pPr algn="ctr" rtl="0">
            <a:defRPr sz="1000"/>
          </a:pPr>
          <a:r>
            <a:rPr lang="es-MX" sz="1000" b="1" i="0" strike="noStrike">
              <a:solidFill>
                <a:srgbClr val="000000"/>
              </a:solidFill>
              <a:latin typeface="Book Antiqua"/>
            </a:rPr>
            <a:t>         </a:t>
          </a:r>
        </a:p>
      </xdr:txBody>
    </xdr:sp>
    <xdr:clientData/>
  </xdr:twoCellAnchor>
  <xdr:oneCellAnchor>
    <xdr:from>
      <xdr:col>0</xdr:col>
      <xdr:colOff>95250</xdr:colOff>
      <xdr:row>15</xdr:row>
      <xdr:rowOff>0</xdr:rowOff>
    </xdr:from>
    <xdr:ext cx="10553700" cy="1629677"/>
    <xdr:sp macro="" textlink="">
      <xdr:nvSpPr>
        <xdr:cNvPr id="5" name="Text Box 4">
          <a:extLst>
            <a:ext uri="{FF2B5EF4-FFF2-40B4-BE49-F238E27FC236}">
              <a16:creationId xmlns:a16="http://schemas.microsoft.com/office/drawing/2014/main" xmlns="" id="{00000000-0008-0000-0000-000005000000}"/>
            </a:ext>
          </a:extLst>
        </xdr:cNvPr>
        <xdr:cNvSpPr txBox="1">
          <a:spLocks noChangeArrowheads="1"/>
        </xdr:cNvSpPr>
      </xdr:nvSpPr>
      <xdr:spPr bwMode="auto">
        <a:xfrm>
          <a:off x="95250" y="3390900"/>
          <a:ext cx="10553700" cy="1629677"/>
        </a:xfrm>
        <a:prstGeom prst="rect">
          <a:avLst/>
        </a:prstGeom>
        <a:noFill/>
        <a:ln w="9525">
          <a:noFill/>
          <a:miter lim="800000"/>
          <a:headEnd/>
          <a:tailEnd/>
        </a:ln>
      </xdr:spPr>
      <xdr:txBody>
        <a:bodyPr wrap="square" lIns="36576" tIns="36576" rIns="36576" bIns="0" anchor="t" upright="1">
          <a:spAutoFit/>
        </a:bodyPr>
        <a:lstStyle/>
        <a:p>
          <a:pPr algn="ctr" rtl="1">
            <a:defRPr sz="1000"/>
          </a:pPr>
          <a:r>
            <a:rPr lang="es-ES_tradnl" sz="3600" b="0" i="0" strike="noStrike">
              <a:solidFill>
                <a:srgbClr val="000000"/>
              </a:solidFill>
              <a:latin typeface="Albertus Medium"/>
            </a:rPr>
            <a:t>PRESUPUESTO DE INGRESOS DEL MUNICIPIO</a:t>
          </a:r>
        </a:p>
        <a:p>
          <a:pPr algn="ctr" rtl="1">
            <a:defRPr sz="1000"/>
          </a:pPr>
          <a:r>
            <a:rPr lang="es-ES_tradnl" sz="3600" b="1" i="0" strike="noStrike">
              <a:solidFill>
                <a:srgbClr val="000000"/>
              </a:solidFill>
              <a:latin typeface="Albertus Medium"/>
            </a:rPr>
            <a:t>DE COPANATOYAC, GUERRERO</a:t>
          </a:r>
          <a:r>
            <a:rPr lang="es-ES_tradnl" sz="3600" b="0" i="0" strike="noStrike" baseline="0">
              <a:solidFill>
                <a:srgbClr val="000000"/>
              </a:solidFill>
              <a:latin typeface="Albertus Medium"/>
            </a:rPr>
            <a:t> </a:t>
          </a:r>
          <a:r>
            <a:rPr lang="es-ES_tradnl" sz="3600" b="0" i="0" strike="noStrike">
              <a:solidFill>
                <a:srgbClr val="000000"/>
              </a:solidFill>
              <a:latin typeface="Albertus Medium"/>
            </a:rPr>
            <a:t>PARA EL EJERCICIO FISCAL 2016</a:t>
          </a:r>
        </a:p>
      </xdr:txBody>
    </xdr:sp>
    <xdr:clientData/>
  </xdr:oneCellAnchor>
  <xdr:twoCellAnchor editAs="oneCell">
    <xdr:from>
      <xdr:col>0</xdr:col>
      <xdr:colOff>266700</xdr:colOff>
      <xdr:row>0</xdr:row>
      <xdr:rowOff>266700</xdr:rowOff>
    </xdr:from>
    <xdr:to>
      <xdr:col>4</xdr:col>
      <xdr:colOff>17318</xdr:colOff>
      <xdr:row>6</xdr:row>
      <xdr:rowOff>209550</xdr:rowOff>
    </xdr:to>
    <xdr:pic>
      <xdr:nvPicPr>
        <xdr:cNvPr id="6" name="5 Imagen" descr="AGE GUERRERO.jpg">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266700" y="266700"/>
          <a:ext cx="1731818" cy="1524000"/>
        </a:xfrm>
        <a:prstGeom prst="rect">
          <a:avLst/>
        </a:prstGeom>
      </xdr:spPr>
    </xdr:pic>
    <xdr:clientData/>
  </xdr:twoCellAnchor>
  <xdr:twoCellAnchor editAs="oneCell">
    <xdr:from>
      <xdr:col>11</xdr:col>
      <xdr:colOff>666750</xdr:colOff>
      <xdr:row>1</xdr:row>
      <xdr:rowOff>76200</xdr:rowOff>
    </xdr:from>
    <xdr:to>
      <xdr:col>12</xdr:col>
      <xdr:colOff>847546</xdr:colOff>
      <xdr:row>5</xdr:row>
      <xdr:rowOff>209550</xdr:rowOff>
    </xdr:to>
    <xdr:pic>
      <xdr:nvPicPr>
        <xdr:cNvPr id="7" name="6 Imagen" descr="CONGRESO.bmp">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2" cstate="print"/>
        <a:stretch>
          <a:fillRect/>
        </a:stretch>
      </xdr:blipFill>
      <xdr:spPr>
        <a:xfrm>
          <a:off x="9258300" y="361950"/>
          <a:ext cx="1247596" cy="11620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128588</xdr:colOff>
      <xdr:row>0</xdr:row>
      <xdr:rowOff>82948</xdr:rowOff>
    </xdr:from>
    <xdr:to>
      <xdr:col>1</xdr:col>
      <xdr:colOff>496094</xdr:colOff>
      <xdr:row>2</xdr:row>
      <xdr:rowOff>99220</xdr:rowOff>
    </xdr:to>
    <xdr:pic>
      <xdr:nvPicPr>
        <xdr:cNvPr id="12" name="Picture 1" descr="Picture">
          <a:extLst>
            <a:ext uri="{FF2B5EF4-FFF2-40B4-BE49-F238E27FC236}">
              <a16:creationId xmlns:a16="http://schemas.microsoft.com/office/drawing/2014/main" xmlns="" id="{E31523DC-D489-4B50-A6BB-1CAB1BCE7C57}"/>
            </a:ext>
          </a:extLst>
        </xdr:cNvPr>
        <xdr:cNvPicPr>
          <a:picLocks noChangeAspect="1"/>
        </xdr:cNvPicPr>
      </xdr:nvPicPr>
      <xdr:blipFill>
        <a:blip xmlns:r="http://schemas.openxmlformats.org/officeDocument/2006/relationships" r:embed="rId1"/>
        <a:stretch>
          <a:fillRect/>
        </a:stretch>
      </xdr:blipFill>
      <xdr:spPr>
        <a:xfrm>
          <a:off x="128588" y="82948"/>
          <a:ext cx="625475" cy="472678"/>
        </a:xfrm>
        <a:prstGeom prst="rect">
          <a:avLst/>
        </a:prstGeom>
      </xdr:spPr>
    </xdr:pic>
    <xdr:clientData/>
  </xdr:twoCellAnchor>
  <xdr:twoCellAnchor editAs="oneCell">
    <xdr:from>
      <xdr:col>5</xdr:col>
      <xdr:colOff>267890</xdr:colOff>
      <xdr:row>0</xdr:row>
      <xdr:rowOff>76598</xdr:rowOff>
    </xdr:from>
    <xdr:to>
      <xdr:col>5</xdr:col>
      <xdr:colOff>922310</xdr:colOff>
      <xdr:row>2</xdr:row>
      <xdr:rowOff>119063</xdr:rowOff>
    </xdr:to>
    <xdr:pic>
      <xdr:nvPicPr>
        <xdr:cNvPr id="13" name="Picture 1" descr="Picture">
          <a:extLst>
            <a:ext uri="{FF2B5EF4-FFF2-40B4-BE49-F238E27FC236}">
              <a16:creationId xmlns:a16="http://schemas.microsoft.com/office/drawing/2014/main" xmlns="" id="{E95C63F6-EE14-4E3B-AA02-16251248018E}"/>
            </a:ext>
          </a:extLst>
        </xdr:cNvPr>
        <xdr:cNvPicPr>
          <a:picLocks noChangeAspect="1"/>
        </xdr:cNvPicPr>
      </xdr:nvPicPr>
      <xdr:blipFill>
        <a:blip xmlns:r="http://schemas.openxmlformats.org/officeDocument/2006/relationships" r:embed="rId2"/>
        <a:stretch>
          <a:fillRect/>
        </a:stretch>
      </xdr:blipFill>
      <xdr:spPr>
        <a:xfrm>
          <a:off x="5437187" y="76598"/>
          <a:ext cx="654420" cy="4988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63500</xdr:colOff>
      <xdr:row>0</xdr:row>
      <xdr:rowOff>114300</xdr:rowOff>
    </xdr:from>
    <xdr:to>
      <xdr:col>6</xdr:col>
      <xdr:colOff>190500</xdr:colOff>
      <xdr:row>5</xdr:row>
      <xdr:rowOff>15875</xdr:rowOff>
    </xdr:to>
    <xdr:pic>
      <xdr:nvPicPr>
        <xdr:cNvPr id="6" name="Picture 2">
          <a:extLst>
            <a:ext uri="{FF2B5EF4-FFF2-40B4-BE49-F238E27FC236}">
              <a16:creationId xmlns:a16="http://schemas.microsoft.com/office/drawing/2014/main" xmlns="" id="{00000000-0008-0000-08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500" y="114300"/>
          <a:ext cx="9372600" cy="1031875"/>
        </a:xfrm>
        <a:prstGeom prst="rect">
          <a:avLst/>
        </a:prstGeom>
        <a:noFill/>
      </xdr:spPr>
    </xdr:pic>
    <xdr:clientData/>
  </xdr:twoCellAnchor>
  <xdr:twoCellAnchor editAs="oneCell">
    <xdr:from>
      <xdr:col>2</xdr:col>
      <xdr:colOff>38100</xdr:colOff>
      <xdr:row>0</xdr:row>
      <xdr:rowOff>0</xdr:rowOff>
    </xdr:from>
    <xdr:to>
      <xdr:col>2</xdr:col>
      <xdr:colOff>1015670</xdr:colOff>
      <xdr:row>4</xdr:row>
      <xdr:rowOff>30480</xdr:rowOff>
    </xdr:to>
    <xdr:pic>
      <xdr:nvPicPr>
        <xdr:cNvPr id="7" name="6 Imagen" descr="AGE GUERRERO.jpg">
          <a:extLst>
            <a:ext uri="{FF2B5EF4-FFF2-40B4-BE49-F238E27FC236}">
              <a16:creationId xmlns:a16="http://schemas.microsoft.com/office/drawing/2014/main" xmlns="" id="{00000000-0008-0000-0800-000007000000}"/>
            </a:ext>
          </a:extLst>
        </xdr:cNvPr>
        <xdr:cNvPicPr>
          <a:picLocks noChangeAspect="1"/>
        </xdr:cNvPicPr>
      </xdr:nvPicPr>
      <xdr:blipFill>
        <a:blip xmlns:r="http://schemas.openxmlformats.org/officeDocument/2006/relationships" r:embed="rId2" cstate="print"/>
        <a:stretch>
          <a:fillRect/>
        </a:stretch>
      </xdr:blipFill>
      <xdr:spPr>
        <a:xfrm>
          <a:off x="876300" y="0"/>
          <a:ext cx="977570" cy="894080"/>
        </a:xfrm>
        <a:prstGeom prst="rect">
          <a:avLst/>
        </a:prstGeom>
      </xdr:spPr>
    </xdr:pic>
    <xdr:clientData/>
  </xdr:twoCellAnchor>
  <xdr:twoCellAnchor editAs="oneCell">
    <xdr:from>
      <xdr:col>6</xdr:col>
      <xdr:colOff>241300</xdr:colOff>
      <xdr:row>0</xdr:row>
      <xdr:rowOff>177800</xdr:rowOff>
    </xdr:from>
    <xdr:to>
      <xdr:col>6</xdr:col>
      <xdr:colOff>1127570</xdr:colOff>
      <xdr:row>4</xdr:row>
      <xdr:rowOff>139700</xdr:rowOff>
    </xdr:to>
    <xdr:pic>
      <xdr:nvPicPr>
        <xdr:cNvPr id="8" name="7 Imagen" descr="CONGRESO.bmp">
          <a:extLst>
            <a:ext uri="{FF2B5EF4-FFF2-40B4-BE49-F238E27FC236}">
              <a16:creationId xmlns:a16="http://schemas.microsoft.com/office/drawing/2014/main" xmlns="" id="{00000000-0008-0000-0800-000008000000}"/>
            </a:ext>
          </a:extLst>
        </xdr:cNvPr>
        <xdr:cNvPicPr>
          <a:picLocks noChangeAspect="1"/>
        </xdr:cNvPicPr>
      </xdr:nvPicPr>
      <xdr:blipFill>
        <a:blip xmlns:r="http://schemas.openxmlformats.org/officeDocument/2006/relationships" r:embed="rId3" cstate="print"/>
        <a:stretch>
          <a:fillRect/>
        </a:stretch>
      </xdr:blipFill>
      <xdr:spPr>
        <a:xfrm>
          <a:off x="9486900" y="177800"/>
          <a:ext cx="886270" cy="825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6</xdr:col>
      <xdr:colOff>76200</xdr:colOff>
      <xdr:row>5</xdr:row>
      <xdr:rowOff>104775</xdr:rowOff>
    </xdr:to>
    <xdr:pic>
      <xdr:nvPicPr>
        <xdr:cNvPr id="6" name="Picture 2">
          <a:extLst>
            <a:ext uri="{FF2B5EF4-FFF2-40B4-BE49-F238E27FC236}">
              <a16:creationId xmlns:a16="http://schemas.microsoft.com/office/drawing/2014/main" xmlns="" id="{00000000-0008-0000-09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14300"/>
          <a:ext cx="9410700" cy="1031875"/>
        </a:xfrm>
        <a:prstGeom prst="rect">
          <a:avLst/>
        </a:prstGeom>
        <a:noFill/>
      </xdr:spPr>
    </xdr:pic>
    <xdr:clientData/>
  </xdr:twoCellAnchor>
  <xdr:twoCellAnchor editAs="oneCell">
    <xdr:from>
      <xdr:col>1</xdr:col>
      <xdr:colOff>635000</xdr:colOff>
      <xdr:row>0</xdr:row>
      <xdr:rowOff>0</xdr:rowOff>
    </xdr:from>
    <xdr:to>
      <xdr:col>2</xdr:col>
      <xdr:colOff>973787</xdr:colOff>
      <xdr:row>4</xdr:row>
      <xdr:rowOff>30480</xdr:rowOff>
    </xdr:to>
    <xdr:pic>
      <xdr:nvPicPr>
        <xdr:cNvPr id="8" name="7 Imagen" descr="AGE GUERRERO.jpg">
          <a:extLst>
            <a:ext uri="{FF2B5EF4-FFF2-40B4-BE49-F238E27FC236}">
              <a16:creationId xmlns:a16="http://schemas.microsoft.com/office/drawing/2014/main" xmlns="" id="{00000000-0008-0000-0900-000008000000}"/>
            </a:ext>
          </a:extLst>
        </xdr:cNvPr>
        <xdr:cNvPicPr>
          <a:picLocks noChangeAspect="1"/>
        </xdr:cNvPicPr>
      </xdr:nvPicPr>
      <xdr:blipFill>
        <a:blip xmlns:r="http://schemas.openxmlformats.org/officeDocument/2006/relationships" r:embed="rId2" cstate="print"/>
        <a:stretch>
          <a:fillRect/>
        </a:stretch>
      </xdr:blipFill>
      <xdr:spPr>
        <a:xfrm>
          <a:off x="812800" y="0"/>
          <a:ext cx="999187" cy="894080"/>
        </a:xfrm>
        <a:prstGeom prst="rect">
          <a:avLst/>
        </a:prstGeom>
      </xdr:spPr>
    </xdr:pic>
    <xdr:clientData/>
  </xdr:twoCellAnchor>
  <xdr:twoCellAnchor editAs="oneCell">
    <xdr:from>
      <xdr:col>6</xdr:col>
      <xdr:colOff>177800</xdr:colOff>
      <xdr:row>0</xdr:row>
      <xdr:rowOff>152400</xdr:rowOff>
    </xdr:from>
    <xdr:to>
      <xdr:col>6</xdr:col>
      <xdr:colOff>1036801</xdr:colOff>
      <xdr:row>4</xdr:row>
      <xdr:rowOff>88900</xdr:rowOff>
    </xdr:to>
    <xdr:pic>
      <xdr:nvPicPr>
        <xdr:cNvPr id="9" name="8 Imagen" descr="CONGRESO.bmp">
          <a:extLst>
            <a:ext uri="{FF2B5EF4-FFF2-40B4-BE49-F238E27FC236}">
              <a16:creationId xmlns:a16="http://schemas.microsoft.com/office/drawing/2014/main" xmlns="" id="{00000000-0008-0000-0900-000009000000}"/>
            </a:ext>
          </a:extLst>
        </xdr:cNvPr>
        <xdr:cNvPicPr>
          <a:picLocks noChangeAspect="1"/>
        </xdr:cNvPicPr>
      </xdr:nvPicPr>
      <xdr:blipFill>
        <a:blip xmlns:r="http://schemas.openxmlformats.org/officeDocument/2006/relationships" r:embed="rId3" cstate="print"/>
        <a:stretch>
          <a:fillRect/>
        </a:stretch>
      </xdr:blipFill>
      <xdr:spPr>
        <a:xfrm>
          <a:off x="9664700" y="152400"/>
          <a:ext cx="859001" cy="8001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6</xdr:col>
      <xdr:colOff>317500</xdr:colOff>
      <xdr:row>5</xdr:row>
      <xdr:rowOff>15875</xdr:rowOff>
    </xdr:to>
    <xdr:pic>
      <xdr:nvPicPr>
        <xdr:cNvPr id="6" name="Picture 2">
          <a:extLst>
            <a:ext uri="{FF2B5EF4-FFF2-40B4-BE49-F238E27FC236}">
              <a16:creationId xmlns:a16="http://schemas.microsoft.com/office/drawing/2014/main" xmlns="" id="{00000000-0008-0000-0A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14300"/>
          <a:ext cx="9512300" cy="1031875"/>
        </a:xfrm>
        <a:prstGeom prst="rect">
          <a:avLst/>
        </a:prstGeom>
        <a:noFill/>
      </xdr:spPr>
    </xdr:pic>
    <xdr:clientData/>
  </xdr:twoCellAnchor>
  <xdr:twoCellAnchor editAs="oneCell">
    <xdr:from>
      <xdr:col>1</xdr:col>
      <xdr:colOff>635000</xdr:colOff>
      <xdr:row>0</xdr:row>
      <xdr:rowOff>0</xdr:rowOff>
    </xdr:from>
    <xdr:to>
      <xdr:col>2</xdr:col>
      <xdr:colOff>990600</xdr:colOff>
      <xdr:row>4</xdr:row>
      <xdr:rowOff>30480</xdr:rowOff>
    </xdr:to>
    <xdr:pic>
      <xdr:nvPicPr>
        <xdr:cNvPr id="8" name="7 Imagen" descr="AGE GUERRERO.jpg">
          <a:extLst>
            <a:ext uri="{FF2B5EF4-FFF2-40B4-BE49-F238E27FC236}">
              <a16:creationId xmlns:a16="http://schemas.microsoft.com/office/drawing/2014/main" xmlns="" id="{00000000-0008-0000-0A00-000008000000}"/>
            </a:ext>
          </a:extLst>
        </xdr:cNvPr>
        <xdr:cNvPicPr>
          <a:picLocks noChangeAspect="1"/>
        </xdr:cNvPicPr>
      </xdr:nvPicPr>
      <xdr:blipFill>
        <a:blip xmlns:r="http://schemas.openxmlformats.org/officeDocument/2006/relationships" r:embed="rId2" cstate="print"/>
        <a:stretch>
          <a:fillRect/>
        </a:stretch>
      </xdr:blipFill>
      <xdr:spPr>
        <a:xfrm>
          <a:off x="812800" y="0"/>
          <a:ext cx="1016000" cy="894080"/>
        </a:xfrm>
        <a:prstGeom prst="rect">
          <a:avLst/>
        </a:prstGeom>
      </xdr:spPr>
    </xdr:pic>
    <xdr:clientData/>
  </xdr:twoCellAnchor>
  <xdr:twoCellAnchor editAs="oneCell">
    <xdr:from>
      <xdr:col>6</xdr:col>
      <xdr:colOff>406400</xdr:colOff>
      <xdr:row>1</xdr:row>
      <xdr:rowOff>38100</xdr:rowOff>
    </xdr:from>
    <xdr:to>
      <xdr:col>6</xdr:col>
      <xdr:colOff>1224496</xdr:colOff>
      <xdr:row>4</xdr:row>
      <xdr:rowOff>127000</xdr:rowOff>
    </xdr:to>
    <xdr:pic>
      <xdr:nvPicPr>
        <xdr:cNvPr id="9" name="8 Imagen" descr="CONGRESO.bmp">
          <a:extLst>
            <a:ext uri="{FF2B5EF4-FFF2-40B4-BE49-F238E27FC236}">
              <a16:creationId xmlns:a16="http://schemas.microsoft.com/office/drawing/2014/main" xmlns="" id="{00000000-0008-0000-0A00-000009000000}"/>
            </a:ext>
          </a:extLst>
        </xdr:cNvPr>
        <xdr:cNvPicPr>
          <a:picLocks noChangeAspect="1"/>
        </xdr:cNvPicPr>
      </xdr:nvPicPr>
      <xdr:blipFill>
        <a:blip xmlns:r="http://schemas.openxmlformats.org/officeDocument/2006/relationships" r:embed="rId3" cstate="print"/>
        <a:stretch>
          <a:fillRect/>
        </a:stretch>
      </xdr:blipFill>
      <xdr:spPr>
        <a:xfrm>
          <a:off x="9601200" y="228600"/>
          <a:ext cx="818096"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809625</xdr:colOff>
      <xdr:row>58</xdr:row>
      <xdr:rowOff>0</xdr:rowOff>
    </xdr:from>
    <xdr:to>
      <xdr:col>3</xdr:col>
      <xdr:colOff>9525</xdr:colOff>
      <xdr:row>59</xdr:row>
      <xdr:rowOff>14932</xdr:rowOff>
    </xdr:to>
    <xdr:sp macro="" textlink="">
      <xdr:nvSpPr>
        <xdr:cNvPr id="5" name="Text Box 9">
          <a:extLst>
            <a:ext uri="{FF2B5EF4-FFF2-40B4-BE49-F238E27FC236}">
              <a16:creationId xmlns:a16="http://schemas.microsoft.com/office/drawing/2014/main" xmlns="" id="{00000000-0008-0000-0100-000005000000}"/>
            </a:ext>
          </a:extLst>
        </xdr:cNvPr>
        <xdr:cNvSpPr txBox="1">
          <a:spLocks noChangeArrowheads="1"/>
        </xdr:cNvSpPr>
      </xdr:nvSpPr>
      <xdr:spPr bwMode="auto">
        <a:xfrm>
          <a:off x="1562100" y="153571575"/>
          <a:ext cx="9525" cy="263525"/>
        </a:xfrm>
        <a:prstGeom prst="rect">
          <a:avLst/>
        </a:prstGeom>
        <a:noFill/>
        <a:ln w="9525">
          <a:noFill/>
          <a:miter lim="800000"/>
          <a:headEnd/>
          <a:tailEnd/>
        </a:ln>
      </xdr:spPr>
    </xdr:sp>
    <xdr:clientData/>
  </xdr:twoCellAnchor>
  <xdr:twoCellAnchor editAs="oneCell">
    <xdr:from>
      <xdr:col>2</xdr:col>
      <xdr:colOff>914400</xdr:colOff>
      <xdr:row>58</xdr:row>
      <xdr:rowOff>0</xdr:rowOff>
    </xdr:from>
    <xdr:to>
      <xdr:col>3</xdr:col>
      <xdr:colOff>9525</xdr:colOff>
      <xdr:row>59</xdr:row>
      <xdr:rowOff>43507</xdr:rowOff>
    </xdr:to>
    <xdr:sp macro="" textlink="">
      <xdr:nvSpPr>
        <xdr:cNvPr id="9" name="Text Box 10">
          <a:extLst>
            <a:ext uri="{FF2B5EF4-FFF2-40B4-BE49-F238E27FC236}">
              <a16:creationId xmlns:a16="http://schemas.microsoft.com/office/drawing/2014/main" xmlns="" id="{00000000-0008-0000-0100-000009000000}"/>
            </a:ext>
          </a:extLst>
        </xdr:cNvPr>
        <xdr:cNvSpPr txBox="1">
          <a:spLocks noChangeArrowheads="1"/>
        </xdr:cNvSpPr>
      </xdr:nvSpPr>
      <xdr:spPr bwMode="auto">
        <a:xfrm>
          <a:off x="1562100" y="153571575"/>
          <a:ext cx="9525" cy="292100"/>
        </a:xfrm>
        <a:prstGeom prst="rect">
          <a:avLst/>
        </a:prstGeom>
        <a:noFill/>
        <a:ln w="9525">
          <a:noFill/>
          <a:miter lim="800000"/>
          <a:headEnd/>
          <a:tailEnd/>
        </a:ln>
      </xdr:spPr>
    </xdr:sp>
    <xdr:clientData/>
  </xdr:twoCellAnchor>
  <xdr:twoCellAnchor editAs="oneCell">
    <xdr:from>
      <xdr:col>0</xdr:col>
      <xdr:colOff>115138</xdr:colOff>
      <xdr:row>0</xdr:row>
      <xdr:rowOff>52336</xdr:rowOff>
    </xdr:from>
    <xdr:to>
      <xdr:col>0</xdr:col>
      <xdr:colOff>1846490</xdr:colOff>
      <xdr:row>3</xdr:row>
      <xdr:rowOff>6536</xdr:rowOff>
    </xdr:to>
    <xdr:pic>
      <xdr:nvPicPr>
        <xdr:cNvPr id="2" name="Picture 1" descr="Picture">
          <a:extLst>
            <a:ext uri="{FF2B5EF4-FFF2-40B4-BE49-F238E27FC236}">
              <a16:creationId xmlns:a16="http://schemas.microsoft.com/office/drawing/2014/main" xmlns="" id="{A0A5E23F-5A2A-4388-A76D-970FEA0A2189}"/>
            </a:ext>
          </a:extLst>
        </xdr:cNvPr>
        <xdr:cNvPicPr>
          <a:picLocks noChangeAspect="1"/>
        </xdr:cNvPicPr>
      </xdr:nvPicPr>
      <xdr:blipFill>
        <a:blip xmlns:r="http://schemas.openxmlformats.org/officeDocument/2006/relationships" r:embed="rId1"/>
        <a:stretch>
          <a:fillRect/>
        </a:stretch>
      </xdr:blipFill>
      <xdr:spPr>
        <a:xfrm>
          <a:off x="115138" y="52336"/>
          <a:ext cx="1731352" cy="571755"/>
        </a:xfrm>
        <a:prstGeom prst="rect">
          <a:avLst/>
        </a:prstGeom>
      </xdr:spPr>
    </xdr:pic>
    <xdr:clientData/>
  </xdr:twoCellAnchor>
  <xdr:twoCellAnchor editAs="oneCell">
    <xdr:from>
      <xdr:col>4</xdr:col>
      <xdr:colOff>240742</xdr:colOff>
      <xdr:row>0</xdr:row>
      <xdr:rowOff>94203</xdr:rowOff>
    </xdr:from>
    <xdr:to>
      <xdr:col>4</xdr:col>
      <xdr:colOff>1986015</xdr:colOff>
      <xdr:row>3</xdr:row>
      <xdr:rowOff>48403</xdr:rowOff>
    </xdr:to>
    <xdr:pic>
      <xdr:nvPicPr>
        <xdr:cNvPr id="3" name="Picture 1" descr="Picture">
          <a:extLst>
            <a:ext uri="{FF2B5EF4-FFF2-40B4-BE49-F238E27FC236}">
              <a16:creationId xmlns:a16="http://schemas.microsoft.com/office/drawing/2014/main" xmlns="" id="{B80BE623-B8F5-4ED5-B62A-2339B3BB68AA}"/>
            </a:ext>
          </a:extLst>
        </xdr:cNvPr>
        <xdr:cNvPicPr>
          <a:picLocks noChangeAspect="1"/>
        </xdr:cNvPicPr>
      </xdr:nvPicPr>
      <xdr:blipFill>
        <a:blip xmlns:r="http://schemas.openxmlformats.org/officeDocument/2006/relationships" r:embed="rId2"/>
        <a:stretch>
          <a:fillRect/>
        </a:stretch>
      </xdr:blipFill>
      <xdr:spPr>
        <a:xfrm>
          <a:off x="8028215" y="94203"/>
          <a:ext cx="1745273" cy="5717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1731352</xdr:colOff>
      <xdr:row>4</xdr:row>
      <xdr:rowOff>57405</xdr:rowOff>
    </xdr:to>
    <xdr:pic>
      <xdr:nvPicPr>
        <xdr:cNvPr id="4" name="Picture 1" descr="Picture">
          <a:extLst>
            <a:ext uri="{FF2B5EF4-FFF2-40B4-BE49-F238E27FC236}">
              <a16:creationId xmlns:a16="http://schemas.microsoft.com/office/drawing/2014/main" xmlns="" id="{515BB714-E4FB-4A20-8E13-E0822D3761BF}"/>
            </a:ext>
          </a:extLst>
        </xdr:cNvPr>
        <xdr:cNvPicPr>
          <a:picLocks noChangeAspect="1"/>
        </xdr:cNvPicPr>
      </xdr:nvPicPr>
      <xdr:blipFill>
        <a:blip xmlns:r="http://schemas.openxmlformats.org/officeDocument/2006/relationships" r:embed="rId1"/>
        <a:stretch>
          <a:fillRect/>
        </a:stretch>
      </xdr:blipFill>
      <xdr:spPr>
        <a:xfrm>
          <a:off x="47625" y="66675"/>
          <a:ext cx="1731352" cy="543180"/>
        </a:xfrm>
        <a:prstGeom prst="rect">
          <a:avLst/>
        </a:prstGeom>
      </xdr:spPr>
    </xdr:pic>
    <xdr:clientData/>
  </xdr:twoCellAnchor>
  <xdr:twoCellAnchor editAs="oneCell">
    <xdr:from>
      <xdr:col>2</xdr:col>
      <xdr:colOff>2695575</xdr:colOff>
      <xdr:row>1</xdr:row>
      <xdr:rowOff>19050</xdr:rowOff>
    </xdr:from>
    <xdr:to>
      <xdr:col>8</xdr:col>
      <xdr:colOff>1003826</xdr:colOff>
      <xdr:row>4</xdr:row>
      <xdr:rowOff>76455</xdr:rowOff>
    </xdr:to>
    <xdr:pic>
      <xdr:nvPicPr>
        <xdr:cNvPr id="5" name="Picture 1" descr="Picture">
          <a:extLst>
            <a:ext uri="{FF2B5EF4-FFF2-40B4-BE49-F238E27FC236}">
              <a16:creationId xmlns:a16="http://schemas.microsoft.com/office/drawing/2014/main" xmlns="" id="{991AC6E6-1EDA-40DF-8242-2F709AA93603}"/>
            </a:ext>
          </a:extLst>
        </xdr:cNvPr>
        <xdr:cNvPicPr>
          <a:picLocks noChangeAspect="1"/>
        </xdr:cNvPicPr>
      </xdr:nvPicPr>
      <xdr:blipFill>
        <a:blip xmlns:r="http://schemas.openxmlformats.org/officeDocument/2006/relationships" r:embed="rId2"/>
        <a:stretch>
          <a:fillRect/>
        </a:stretch>
      </xdr:blipFill>
      <xdr:spPr>
        <a:xfrm>
          <a:off x="6334125" y="85725"/>
          <a:ext cx="1745273" cy="5717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152400</xdr:rowOff>
    </xdr:from>
    <xdr:to>
      <xdr:col>2</xdr:col>
      <xdr:colOff>1083652</xdr:colOff>
      <xdr:row>3</xdr:row>
      <xdr:rowOff>82395</xdr:rowOff>
    </xdr:to>
    <xdr:pic>
      <xdr:nvPicPr>
        <xdr:cNvPr id="9" name="Picture 1" descr="Picture">
          <a:extLst>
            <a:ext uri="{FF2B5EF4-FFF2-40B4-BE49-F238E27FC236}">
              <a16:creationId xmlns:a16="http://schemas.microsoft.com/office/drawing/2014/main" xmlns="" id="{FCC5E125-9E51-4655-9957-68A1CBF841AF}"/>
            </a:ext>
          </a:extLst>
        </xdr:cNvPr>
        <xdr:cNvPicPr>
          <a:picLocks noChangeAspect="1"/>
        </xdr:cNvPicPr>
      </xdr:nvPicPr>
      <xdr:blipFill>
        <a:blip xmlns:r="http://schemas.openxmlformats.org/officeDocument/2006/relationships" r:embed="rId1"/>
        <a:stretch>
          <a:fillRect/>
        </a:stretch>
      </xdr:blipFill>
      <xdr:spPr>
        <a:xfrm>
          <a:off x="190500" y="152400"/>
          <a:ext cx="1731352" cy="571755"/>
        </a:xfrm>
        <a:prstGeom prst="rect">
          <a:avLst/>
        </a:prstGeom>
      </xdr:spPr>
    </xdr:pic>
    <xdr:clientData/>
  </xdr:twoCellAnchor>
  <xdr:twoCellAnchor editAs="oneCell">
    <xdr:from>
      <xdr:col>5</xdr:col>
      <xdr:colOff>885825</xdr:colOff>
      <xdr:row>0</xdr:row>
      <xdr:rowOff>76200</xdr:rowOff>
    </xdr:from>
    <xdr:to>
      <xdr:col>6</xdr:col>
      <xdr:colOff>1316648</xdr:colOff>
      <xdr:row>3</xdr:row>
      <xdr:rowOff>6195</xdr:rowOff>
    </xdr:to>
    <xdr:pic>
      <xdr:nvPicPr>
        <xdr:cNvPr id="10" name="Picture 1" descr="Picture">
          <a:extLst>
            <a:ext uri="{FF2B5EF4-FFF2-40B4-BE49-F238E27FC236}">
              <a16:creationId xmlns:a16="http://schemas.microsoft.com/office/drawing/2014/main" xmlns="" id="{6AF127A6-4FB2-43ED-9584-88DFE300132E}"/>
            </a:ext>
          </a:extLst>
        </xdr:cNvPr>
        <xdr:cNvPicPr>
          <a:picLocks noChangeAspect="1"/>
        </xdr:cNvPicPr>
      </xdr:nvPicPr>
      <xdr:blipFill>
        <a:blip xmlns:r="http://schemas.openxmlformats.org/officeDocument/2006/relationships" r:embed="rId2"/>
        <a:stretch>
          <a:fillRect/>
        </a:stretch>
      </xdr:blipFill>
      <xdr:spPr>
        <a:xfrm>
          <a:off x="8763000" y="76200"/>
          <a:ext cx="1745273" cy="5717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152400</xdr:rowOff>
    </xdr:from>
    <xdr:to>
      <xdr:col>2</xdr:col>
      <xdr:colOff>1083652</xdr:colOff>
      <xdr:row>3</xdr:row>
      <xdr:rowOff>149070</xdr:rowOff>
    </xdr:to>
    <xdr:pic>
      <xdr:nvPicPr>
        <xdr:cNvPr id="11" name="Picture 1" descr="Picture">
          <a:extLst>
            <a:ext uri="{FF2B5EF4-FFF2-40B4-BE49-F238E27FC236}">
              <a16:creationId xmlns:a16="http://schemas.microsoft.com/office/drawing/2014/main" xmlns="" id="{E488C46F-A561-4375-A667-D9AD4591F31A}"/>
            </a:ext>
          </a:extLst>
        </xdr:cNvPr>
        <xdr:cNvPicPr>
          <a:picLocks noChangeAspect="1"/>
        </xdr:cNvPicPr>
      </xdr:nvPicPr>
      <xdr:blipFill>
        <a:blip xmlns:r="http://schemas.openxmlformats.org/officeDocument/2006/relationships" r:embed="rId1"/>
        <a:stretch>
          <a:fillRect/>
        </a:stretch>
      </xdr:blipFill>
      <xdr:spPr>
        <a:xfrm>
          <a:off x="190500" y="152400"/>
          <a:ext cx="1731352" cy="587220"/>
        </a:xfrm>
        <a:prstGeom prst="rect">
          <a:avLst/>
        </a:prstGeom>
      </xdr:spPr>
    </xdr:pic>
    <xdr:clientData/>
  </xdr:twoCellAnchor>
  <xdr:twoCellAnchor editAs="oneCell">
    <xdr:from>
      <xdr:col>5</xdr:col>
      <xdr:colOff>885825</xdr:colOff>
      <xdr:row>0</xdr:row>
      <xdr:rowOff>76200</xdr:rowOff>
    </xdr:from>
    <xdr:to>
      <xdr:col>6</xdr:col>
      <xdr:colOff>1316648</xdr:colOff>
      <xdr:row>3</xdr:row>
      <xdr:rowOff>72870</xdr:rowOff>
    </xdr:to>
    <xdr:pic>
      <xdr:nvPicPr>
        <xdr:cNvPr id="12" name="Picture 1" descr="Picture">
          <a:extLst>
            <a:ext uri="{FF2B5EF4-FFF2-40B4-BE49-F238E27FC236}">
              <a16:creationId xmlns:a16="http://schemas.microsoft.com/office/drawing/2014/main" xmlns="" id="{6D6E0C25-A7D9-4300-A737-4BB271BF8417}"/>
            </a:ext>
          </a:extLst>
        </xdr:cNvPr>
        <xdr:cNvPicPr>
          <a:picLocks noChangeAspect="1"/>
        </xdr:cNvPicPr>
      </xdr:nvPicPr>
      <xdr:blipFill>
        <a:blip xmlns:r="http://schemas.openxmlformats.org/officeDocument/2006/relationships" r:embed="rId2"/>
        <a:stretch>
          <a:fillRect/>
        </a:stretch>
      </xdr:blipFill>
      <xdr:spPr>
        <a:xfrm>
          <a:off x="8763000" y="76200"/>
          <a:ext cx="1745273" cy="5872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152400</xdr:rowOff>
    </xdr:from>
    <xdr:to>
      <xdr:col>2</xdr:col>
      <xdr:colOff>1083652</xdr:colOff>
      <xdr:row>3</xdr:row>
      <xdr:rowOff>149070</xdr:rowOff>
    </xdr:to>
    <xdr:pic>
      <xdr:nvPicPr>
        <xdr:cNvPr id="9" name="Picture 1" descr="Picture">
          <a:extLst>
            <a:ext uri="{FF2B5EF4-FFF2-40B4-BE49-F238E27FC236}">
              <a16:creationId xmlns:a16="http://schemas.microsoft.com/office/drawing/2014/main" xmlns="" id="{5518BBA3-C188-469C-9DFB-D98037DA5486}"/>
            </a:ext>
          </a:extLst>
        </xdr:cNvPr>
        <xdr:cNvPicPr>
          <a:picLocks noChangeAspect="1"/>
        </xdr:cNvPicPr>
      </xdr:nvPicPr>
      <xdr:blipFill>
        <a:blip xmlns:r="http://schemas.openxmlformats.org/officeDocument/2006/relationships" r:embed="rId1"/>
        <a:stretch>
          <a:fillRect/>
        </a:stretch>
      </xdr:blipFill>
      <xdr:spPr>
        <a:xfrm>
          <a:off x="190500" y="152400"/>
          <a:ext cx="1731352" cy="587220"/>
        </a:xfrm>
        <a:prstGeom prst="rect">
          <a:avLst/>
        </a:prstGeom>
      </xdr:spPr>
    </xdr:pic>
    <xdr:clientData/>
  </xdr:twoCellAnchor>
  <xdr:twoCellAnchor editAs="oneCell">
    <xdr:from>
      <xdr:col>5</xdr:col>
      <xdr:colOff>885825</xdr:colOff>
      <xdr:row>0</xdr:row>
      <xdr:rowOff>76200</xdr:rowOff>
    </xdr:from>
    <xdr:to>
      <xdr:col>6</xdr:col>
      <xdr:colOff>1316648</xdr:colOff>
      <xdr:row>3</xdr:row>
      <xdr:rowOff>72870</xdr:rowOff>
    </xdr:to>
    <xdr:pic>
      <xdr:nvPicPr>
        <xdr:cNvPr id="10" name="Picture 1" descr="Picture">
          <a:extLst>
            <a:ext uri="{FF2B5EF4-FFF2-40B4-BE49-F238E27FC236}">
              <a16:creationId xmlns:a16="http://schemas.microsoft.com/office/drawing/2014/main" xmlns="" id="{83513887-6777-48AB-9FC4-080DE6D821EE}"/>
            </a:ext>
          </a:extLst>
        </xdr:cNvPr>
        <xdr:cNvPicPr>
          <a:picLocks noChangeAspect="1"/>
        </xdr:cNvPicPr>
      </xdr:nvPicPr>
      <xdr:blipFill>
        <a:blip xmlns:r="http://schemas.openxmlformats.org/officeDocument/2006/relationships" r:embed="rId2"/>
        <a:stretch>
          <a:fillRect/>
        </a:stretch>
      </xdr:blipFill>
      <xdr:spPr>
        <a:xfrm>
          <a:off x="8763000" y="76200"/>
          <a:ext cx="1745273" cy="5872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266700</xdr:colOff>
      <xdr:row>0</xdr:row>
      <xdr:rowOff>123824</xdr:rowOff>
    </xdr:from>
    <xdr:to>
      <xdr:col>2</xdr:col>
      <xdr:colOff>402615</xdr:colOff>
      <xdr:row>2</xdr:row>
      <xdr:rowOff>190499</xdr:rowOff>
    </xdr:to>
    <xdr:pic>
      <xdr:nvPicPr>
        <xdr:cNvPr id="2" name="Picture 1" descr="Picture">
          <a:extLst>
            <a:ext uri="{FF2B5EF4-FFF2-40B4-BE49-F238E27FC236}">
              <a16:creationId xmlns:a16="http://schemas.microsoft.com/office/drawing/2014/main" xmlns="" id="{FC032407-1F15-439E-B709-05556FF1160D}"/>
            </a:ext>
          </a:extLst>
        </xdr:cNvPr>
        <xdr:cNvPicPr>
          <a:picLocks noChangeAspect="1"/>
        </xdr:cNvPicPr>
      </xdr:nvPicPr>
      <xdr:blipFill>
        <a:blip xmlns:r="http://schemas.openxmlformats.org/officeDocument/2006/relationships" r:embed="rId1"/>
        <a:stretch>
          <a:fillRect/>
        </a:stretch>
      </xdr:blipFill>
      <xdr:spPr>
        <a:xfrm>
          <a:off x="266700" y="123824"/>
          <a:ext cx="1731352" cy="523875"/>
        </a:xfrm>
        <a:prstGeom prst="rect">
          <a:avLst/>
        </a:prstGeom>
      </xdr:spPr>
    </xdr:pic>
    <xdr:clientData/>
  </xdr:twoCellAnchor>
  <xdr:twoCellAnchor editAs="oneCell">
    <xdr:from>
      <xdr:col>11</xdr:col>
      <xdr:colOff>428625</xdr:colOff>
      <xdr:row>0</xdr:row>
      <xdr:rowOff>76200</xdr:rowOff>
    </xdr:from>
    <xdr:to>
      <xdr:col>13</xdr:col>
      <xdr:colOff>626085</xdr:colOff>
      <xdr:row>4</xdr:row>
      <xdr:rowOff>91920</xdr:rowOff>
    </xdr:to>
    <xdr:pic>
      <xdr:nvPicPr>
        <xdr:cNvPr id="3" name="Picture 1" descr="Picture">
          <a:extLst>
            <a:ext uri="{FF2B5EF4-FFF2-40B4-BE49-F238E27FC236}">
              <a16:creationId xmlns:a16="http://schemas.microsoft.com/office/drawing/2014/main" xmlns="" id="{B771B95A-8052-4A43-BB96-28BFC41C924E}"/>
            </a:ext>
          </a:extLst>
        </xdr:cNvPr>
        <xdr:cNvPicPr>
          <a:picLocks noChangeAspect="1"/>
        </xdr:cNvPicPr>
      </xdr:nvPicPr>
      <xdr:blipFill>
        <a:blip xmlns:r="http://schemas.openxmlformats.org/officeDocument/2006/relationships" r:embed="rId2"/>
        <a:stretch>
          <a:fillRect/>
        </a:stretch>
      </xdr:blipFill>
      <xdr:spPr>
        <a:xfrm>
          <a:off x="8810625" y="76200"/>
          <a:ext cx="1745273" cy="86344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24</xdr:row>
      <xdr:rowOff>47026</xdr:rowOff>
    </xdr:from>
    <xdr:to>
      <xdr:col>8</xdr:col>
      <xdr:colOff>1111250</xdr:colOff>
      <xdr:row>31</xdr:row>
      <xdr:rowOff>95250</xdr:rowOff>
    </xdr:to>
    <xdr:grpSp>
      <xdr:nvGrpSpPr>
        <xdr:cNvPr id="12" name="Grupo 11">
          <a:extLst>
            <a:ext uri="{FF2B5EF4-FFF2-40B4-BE49-F238E27FC236}">
              <a16:creationId xmlns:a16="http://schemas.microsoft.com/office/drawing/2014/main" xmlns="" id="{D16CB64D-89F6-450F-BE0F-F8E99815B4B8}"/>
            </a:ext>
          </a:extLst>
        </xdr:cNvPr>
        <xdr:cNvGrpSpPr/>
      </xdr:nvGrpSpPr>
      <xdr:grpSpPr>
        <a:xfrm>
          <a:off x="0" y="5556872"/>
          <a:ext cx="10313865" cy="1279147"/>
          <a:chOff x="768032" y="7774197"/>
          <a:chExt cx="6160466" cy="986530"/>
        </a:xfrm>
      </xdr:grpSpPr>
      <xdr:sp macro="" textlink="">
        <xdr:nvSpPr>
          <xdr:cNvPr id="13" name="Shape 1">
            <a:extLst>
              <a:ext uri="{FF2B5EF4-FFF2-40B4-BE49-F238E27FC236}">
                <a16:creationId xmlns:a16="http://schemas.microsoft.com/office/drawing/2014/main" xmlns="" id="{9BDB1385-7BD2-73D3-693D-571CEB5B518E}"/>
              </a:ext>
            </a:extLst>
          </xdr:cNvPr>
          <xdr:cNvSpPr/>
        </xdr:nvSpPr>
        <xdr:spPr>
          <a:xfrm>
            <a:off x="768032" y="7774541"/>
            <a:ext cx="1643134" cy="857250"/>
          </a:xfrm>
          <a:prstGeom prst="rect">
            <a:avLst/>
          </a:prstGeom>
          <a:noFill/>
          <a:ln>
            <a:solidFill>
              <a:srgbClr val="FFFF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en-US" sz="1100" b="1">
                <a:solidFill>
                  <a:srgbClr val="000000"/>
                </a:solidFill>
              </a:rPr>
              <a:t>AUTORIZÓ
___________________________</a:t>
            </a:r>
          </a:p>
          <a:p>
            <a:pPr algn="ctr"/>
            <a:r>
              <a:rPr lang="en-US" sz="1100" b="1">
                <a:solidFill>
                  <a:srgbClr val="000000"/>
                </a:solidFill>
              </a:rPr>
              <a:t>L.C GLAFIRA MERAZA PRUDENTE
PRESIDENTA</a:t>
            </a:r>
            <a:r>
              <a:rPr lang="en-US" sz="1100" b="1" baseline="0">
                <a:solidFill>
                  <a:srgbClr val="000000"/>
                </a:solidFill>
              </a:rPr>
              <a:t> MUNICIPAL</a:t>
            </a:r>
            <a:endParaRPr lang="en-US" sz="1100" b="1">
              <a:solidFill>
                <a:srgbClr val="000000"/>
              </a:solidFill>
            </a:endParaRPr>
          </a:p>
        </xdr:txBody>
      </xdr:sp>
      <xdr:sp macro="" textlink="">
        <xdr:nvSpPr>
          <xdr:cNvPr id="14" name="Shape 1">
            <a:extLst>
              <a:ext uri="{FF2B5EF4-FFF2-40B4-BE49-F238E27FC236}">
                <a16:creationId xmlns:a16="http://schemas.microsoft.com/office/drawing/2014/main" xmlns="" id="{8685E256-5F1E-09FB-383B-BA2DF282A70F}"/>
              </a:ext>
            </a:extLst>
          </xdr:cNvPr>
          <xdr:cNvSpPr/>
        </xdr:nvSpPr>
        <xdr:spPr>
          <a:xfrm>
            <a:off x="2354507" y="7774197"/>
            <a:ext cx="1463984" cy="857250"/>
          </a:xfrm>
          <a:prstGeom prst="rect">
            <a:avLst/>
          </a:prstGeom>
          <a:noFill/>
          <a:ln>
            <a:solidFill>
              <a:srgbClr val="FFFF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en-US" sz="1100" b="1">
                <a:solidFill>
                  <a:srgbClr val="000000"/>
                </a:solidFill>
              </a:rPr>
              <a:t>Vo. Bo.
____________________________</a:t>
            </a:r>
          </a:p>
          <a:p>
            <a:pPr algn="ctr"/>
            <a:r>
              <a:rPr lang="en-US" sz="1100" b="1">
                <a:solidFill>
                  <a:srgbClr val="000000"/>
                </a:solidFill>
              </a:rPr>
              <a:t>LIC. ADOLFO ALBERTO SOLÍS MAGANDA
SINDICO</a:t>
            </a:r>
            <a:r>
              <a:rPr lang="en-US" sz="1100" b="1" baseline="0">
                <a:solidFill>
                  <a:srgbClr val="000000"/>
                </a:solidFill>
              </a:rPr>
              <a:t> PROCURADOR</a:t>
            </a:r>
            <a:endParaRPr lang="en-US" sz="1100" b="1">
              <a:solidFill>
                <a:srgbClr val="000000"/>
              </a:solidFill>
            </a:endParaRPr>
          </a:p>
        </xdr:txBody>
      </xdr:sp>
      <xdr:sp macro="" textlink="">
        <xdr:nvSpPr>
          <xdr:cNvPr id="15" name="Shape 1">
            <a:extLst>
              <a:ext uri="{FF2B5EF4-FFF2-40B4-BE49-F238E27FC236}">
                <a16:creationId xmlns:a16="http://schemas.microsoft.com/office/drawing/2014/main" xmlns="" id="{0E7B43CE-7F53-F878-2345-CE4F458D010F}"/>
              </a:ext>
            </a:extLst>
          </xdr:cNvPr>
          <xdr:cNvSpPr/>
        </xdr:nvSpPr>
        <xdr:spPr>
          <a:xfrm>
            <a:off x="5429589" y="7779647"/>
            <a:ext cx="1498909" cy="981080"/>
          </a:xfrm>
          <a:prstGeom prst="rect">
            <a:avLst/>
          </a:prstGeom>
          <a:noFill/>
          <a:ln>
            <a:solidFill>
              <a:srgbClr val="FFFF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en-US" sz="1100" b="1">
                <a:solidFill>
                  <a:srgbClr val="000000"/>
                </a:solidFill>
              </a:rPr>
              <a:t>REVISÓ
____________________________</a:t>
            </a:r>
          </a:p>
          <a:p>
            <a:pPr algn="ctr"/>
            <a:r>
              <a:rPr lang="en-US" sz="1100" b="1">
                <a:solidFill>
                  <a:srgbClr val="000000"/>
                </a:solidFill>
              </a:rPr>
              <a:t>L.A. MIGUEL ANGEL GALINDO CATALAN
TITULAR DEL ORGANO INTERNO</a:t>
            </a:r>
          </a:p>
          <a:p>
            <a:pPr algn="ctr"/>
            <a:r>
              <a:rPr lang="en-US" sz="1100" b="1">
                <a:solidFill>
                  <a:srgbClr val="000000"/>
                </a:solidFill>
              </a:rPr>
              <a:t> DE CONTROL</a:t>
            </a:r>
          </a:p>
        </xdr:txBody>
      </xdr:sp>
      <xdr:sp macro="" textlink="">
        <xdr:nvSpPr>
          <xdr:cNvPr id="16" name="Shape 1">
            <a:extLst>
              <a:ext uri="{FF2B5EF4-FFF2-40B4-BE49-F238E27FC236}">
                <a16:creationId xmlns:a16="http://schemas.microsoft.com/office/drawing/2014/main" xmlns="" id="{C81689DB-E493-F595-AC41-C487AE2A69CA}"/>
              </a:ext>
            </a:extLst>
          </xdr:cNvPr>
          <xdr:cNvSpPr/>
        </xdr:nvSpPr>
        <xdr:spPr>
          <a:xfrm>
            <a:off x="3904925" y="7780968"/>
            <a:ext cx="1509211" cy="857250"/>
          </a:xfrm>
          <a:prstGeom prst="rect">
            <a:avLst/>
          </a:prstGeom>
          <a:noFill/>
          <a:ln>
            <a:solidFill>
              <a:srgbClr val="FFFF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en-US" sz="1100" b="1">
                <a:solidFill>
                  <a:srgbClr val="000000"/>
                </a:solidFill>
              </a:rPr>
              <a:t>ELABORÓ
___________________________</a:t>
            </a:r>
          </a:p>
          <a:p>
            <a:pPr algn="ctr"/>
            <a:r>
              <a:rPr lang="en-US" sz="1100" b="1">
                <a:solidFill>
                  <a:srgbClr val="000000"/>
                </a:solidFill>
              </a:rPr>
              <a:t>C.</a:t>
            </a:r>
            <a:r>
              <a:rPr lang="en-US" sz="1100" b="1" baseline="0">
                <a:solidFill>
                  <a:srgbClr val="000000"/>
                </a:solidFill>
              </a:rPr>
              <a:t> ALEJANDRO GOMEZ PINZON</a:t>
            </a:r>
            <a:r>
              <a:rPr lang="en-US" sz="1100" b="1">
                <a:solidFill>
                  <a:srgbClr val="000000"/>
                </a:solidFill>
              </a:rPr>
              <a:t>
TESORERO MUNICIPAL</a:t>
            </a:r>
          </a:p>
        </xdr:txBody>
      </xdr:sp>
    </xdr:grpSp>
    <xdr:clientData fLocksWithSheet="0"/>
  </xdr:twoCellAnchor>
  <xdr:twoCellAnchor editAs="oneCell">
    <xdr:from>
      <xdr:col>1</xdr:col>
      <xdr:colOff>9525</xdr:colOff>
      <xdr:row>0</xdr:row>
      <xdr:rowOff>152400</xdr:rowOff>
    </xdr:from>
    <xdr:to>
      <xdr:col>3</xdr:col>
      <xdr:colOff>226402</xdr:colOff>
      <xdr:row>2</xdr:row>
      <xdr:rowOff>3020</xdr:rowOff>
    </xdr:to>
    <xdr:pic>
      <xdr:nvPicPr>
        <xdr:cNvPr id="22" name="Picture 1" descr="Picture">
          <a:extLst>
            <a:ext uri="{FF2B5EF4-FFF2-40B4-BE49-F238E27FC236}">
              <a16:creationId xmlns:a16="http://schemas.microsoft.com/office/drawing/2014/main" xmlns="" id="{28BF514C-70A1-4794-8F4E-9FB70465DB2F}"/>
            </a:ext>
          </a:extLst>
        </xdr:cNvPr>
        <xdr:cNvPicPr>
          <a:picLocks noChangeAspect="1"/>
        </xdr:cNvPicPr>
      </xdr:nvPicPr>
      <xdr:blipFill>
        <a:blip xmlns:r="http://schemas.openxmlformats.org/officeDocument/2006/relationships" r:embed="rId1"/>
        <a:stretch>
          <a:fillRect/>
        </a:stretch>
      </xdr:blipFill>
      <xdr:spPr>
        <a:xfrm>
          <a:off x="190500" y="152400"/>
          <a:ext cx="1731352" cy="653895"/>
        </a:xfrm>
        <a:prstGeom prst="rect">
          <a:avLst/>
        </a:prstGeom>
      </xdr:spPr>
    </xdr:pic>
    <xdr:clientData/>
  </xdr:twoCellAnchor>
  <xdr:twoCellAnchor editAs="oneCell">
    <xdr:from>
      <xdr:col>7</xdr:col>
      <xdr:colOff>282575</xdr:colOff>
      <xdr:row>0</xdr:row>
      <xdr:rowOff>76200</xdr:rowOff>
    </xdr:from>
    <xdr:to>
      <xdr:col>8</xdr:col>
      <xdr:colOff>1183298</xdr:colOff>
      <xdr:row>2</xdr:row>
      <xdr:rowOff>3020</xdr:rowOff>
    </xdr:to>
    <xdr:pic>
      <xdr:nvPicPr>
        <xdr:cNvPr id="23" name="Picture 1" descr="Picture">
          <a:extLst>
            <a:ext uri="{FF2B5EF4-FFF2-40B4-BE49-F238E27FC236}">
              <a16:creationId xmlns:a16="http://schemas.microsoft.com/office/drawing/2014/main" xmlns="" id="{050A0490-2668-4CF4-8184-9F8472D0F3E5}"/>
            </a:ext>
          </a:extLst>
        </xdr:cNvPr>
        <xdr:cNvPicPr>
          <a:picLocks noChangeAspect="1"/>
        </xdr:cNvPicPr>
      </xdr:nvPicPr>
      <xdr:blipFill>
        <a:blip xmlns:r="http://schemas.openxmlformats.org/officeDocument/2006/relationships" r:embed="rId2"/>
        <a:stretch>
          <a:fillRect/>
        </a:stretch>
      </xdr:blipFill>
      <xdr:spPr>
        <a:xfrm>
          <a:off x="8378825" y="76200"/>
          <a:ext cx="1742098" cy="3713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0</xdr:row>
      <xdr:rowOff>152400</xdr:rowOff>
    </xdr:from>
    <xdr:to>
      <xdr:col>2</xdr:col>
      <xdr:colOff>161925</xdr:colOff>
      <xdr:row>3</xdr:row>
      <xdr:rowOff>114300</xdr:rowOff>
    </xdr:to>
    <xdr:pic>
      <xdr:nvPicPr>
        <xdr:cNvPr id="22" name="Picture 1" descr="Picture">
          <a:extLst>
            <a:ext uri="{FF2B5EF4-FFF2-40B4-BE49-F238E27FC236}">
              <a16:creationId xmlns:a16="http://schemas.microsoft.com/office/drawing/2014/main" xmlns="" id="{5C0C1BBC-47B6-46E7-A193-0C32C066CB47}"/>
            </a:ext>
          </a:extLst>
        </xdr:cNvPr>
        <xdr:cNvPicPr>
          <a:picLocks noChangeAspect="1"/>
        </xdr:cNvPicPr>
      </xdr:nvPicPr>
      <xdr:blipFill>
        <a:blip xmlns:r="http://schemas.openxmlformats.org/officeDocument/2006/relationships" r:embed="rId1"/>
        <a:stretch>
          <a:fillRect/>
        </a:stretch>
      </xdr:blipFill>
      <xdr:spPr>
        <a:xfrm>
          <a:off x="247650" y="152400"/>
          <a:ext cx="1104900" cy="619125"/>
        </a:xfrm>
        <a:prstGeom prst="rect">
          <a:avLst/>
        </a:prstGeom>
      </xdr:spPr>
    </xdr:pic>
    <xdr:clientData/>
  </xdr:twoCellAnchor>
  <xdr:twoCellAnchor editAs="oneCell">
    <xdr:from>
      <xdr:col>8</xdr:col>
      <xdr:colOff>447674</xdr:colOff>
      <xdr:row>0</xdr:row>
      <xdr:rowOff>76200</xdr:rowOff>
    </xdr:from>
    <xdr:to>
      <xdr:col>8</xdr:col>
      <xdr:colOff>1638299</xdr:colOff>
      <xdr:row>2</xdr:row>
      <xdr:rowOff>190500</xdr:rowOff>
    </xdr:to>
    <xdr:pic>
      <xdr:nvPicPr>
        <xdr:cNvPr id="23" name="Picture 1" descr="Picture">
          <a:extLst>
            <a:ext uri="{FF2B5EF4-FFF2-40B4-BE49-F238E27FC236}">
              <a16:creationId xmlns:a16="http://schemas.microsoft.com/office/drawing/2014/main" xmlns="" id="{9B0955BE-4EDE-454F-86C4-2962B7E256BA}"/>
            </a:ext>
          </a:extLst>
        </xdr:cNvPr>
        <xdr:cNvPicPr>
          <a:picLocks noChangeAspect="1"/>
        </xdr:cNvPicPr>
      </xdr:nvPicPr>
      <xdr:blipFill>
        <a:blip xmlns:r="http://schemas.openxmlformats.org/officeDocument/2006/relationships" r:embed="rId2"/>
        <a:stretch>
          <a:fillRect/>
        </a:stretch>
      </xdr:blipFill>
      <xdr:spPr>
        <a:xfrm>
          <a:off x="6143624" y="76200"/>
          <a:ext cx="1190625" cy="571500"/>
        </a:xfrm>
        <a:prstGeom prst="rect">
          <a:avLst/>
        </a:prstGeom>
      </xdr:spPr>
    </xdr:pic>
    <xdr:clientData/>
  </xdr:twoCellAnchor>
  <xdr:twoCellAnchor>
    <xdr:from>
      <xdr:col>1</xdr:col>
      <xdr:colOff>732533</xdr:colOff>
      <xdr:row>24</xdr:row>
      <xdr:rowOff>9341</xdr:rowOff>
    </xdr:from>
    <xdr:to>
      <xdr:col>8</xdr:col>
      <xdr:colOff>703700</xdr:colOff>
      <xdr:row>42</xdr:row>
      <xdr:rowOff>57153</xdr:rowOff>
    </xdr:to>
    <xdr:grpSp>
      <xdr:nvGrpSpPr>
        <xdr:cNvPr id="24" name="Grupo 23">
          <a:extLst>
            <a:ext uri="{FF2B5EF4-FFF2-40B4-BE49-F238E27FC236}">
              <a16:creationId xmlns:a16="http://schemas.microsoft.com/office/drawing/2014/main" xmlns="" id="{7EE3D548-929B-43EA-A0C0-5B9917DEE67A}"/>
            </a:ext>
          </a:extLst>
        </xdr:cNvPr>
        <xdr:cNvGrpSpPr/>
      </xdr:nvGrpSpPr>
      <xdr:grpSpPr>
        <a:xfrm>
          <a:off x="976373" y="4223201"/>
          <a:ext cx="5602347" cy="3126292"/>
          <a:chOff x="1646470" y="7742734"/>
          <a:chExt cx="4913198" cy="2473182"/>
        </a:xfrm>
      </xdr:grpSpPr>
      <xdr:sp macro="" textlink="">
        <xdr:nvSpPr>
          <xdr:cNvPr id="25" name="Shape 1">
            <a:extLst>
              <a:ext uri="{FF2B5EF4-FFF2-40B4-BE49-F238E27FC236}">
                <a16:creationId xmlns:a16="http://schemas.microsoft.com/office/drawing/2014/main" xmlns="" id="{A9B0242A-264D-E870-DC76-5821AF65A315}"/>
              </a:ext>
            </a:extLst>
          </xdr:cNvPr>
          <xdr:cNvSpPr/>
        </xdr:nvSpPr>
        <xdr:spPr>
          <a:xfrm>
            <a:off x="1862779" y="7742734"/>
            <a:ext cx="1643134" cy="857250"/>
          </a:xfrm>
          <a:prstGeom prst="rect">
            <a:avLst/>
          </a:prstGeom>
          <a:noFill/>
          <a:ln>
            <a:solidFill>
              <a:srgbClr val="FFFF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en-US" sz="1100" b="1">
                <a:solidFill>
                  <a:srgbClr val="000000"/>
                </a:solidFill>
              </a:rPr>
              <a:t>AUTORIZÓ
___________________________</a:t>
            </a:r>
          </a:p>
          <a:p>
            <a:pPr algn="ctr"/>
            <a:r>
              <a:rPr lang="en-US" sz="1100" b="1">
                <a:solidFill>
                  <a:srgbClr val="000000"/>
                </a:solidFill>
              </a:rPr>
              <a:t>L.C GLAFIRA MERAZA PRUDENTE
PRESIDENTA</a:t>
            </a:r>
            <a:r>
              <a:rPr lang="en-US" sz="1100" b="1" baseline="0">
                <a:solidFill>
                  <a:srgbClr val="000000"/>
                </a:solidFill>
              </a:rPr>
              <a:t> MUNICIPAL</a:t>
            </a:r>
            <a:endParaRPr lang="en-US" sz="1100" b="1">
              <a:solidFill>
                <a:srgbClr val="000000"/>
              </a:solidFill>
            </a:endParaRPr>
          </a:p>
        </xdr:txBody>
      </xdr:sp>
      <xdr:sp macro="" textlink="">
        <xdr:nvSpPr>
          <xdr:cNvPr id="26" name="Shape 1">
            <a:extLst>
              <a:ext uri="{FF2B5EF4-FFF2-40B4-BE49-F238E27FC236}">
                <a16:creationId xmlns:a16="http://schemas.microsoft.com/office/drawing/2014/main" xmlns="" id="{16E4A87B-8486-8627-3347-F7B2DDA65891}"/>
              </a:ext>
            </a:extLst>
          </xdr:cNvPr>
          <xdr:cNvSpPr/>
        </xdr:nvSpPr>
        <xdr:spPr>
          <a:xfrm>
            <a:off x="5095684" y="7750341"/>
            <a:ext cx="1463984" cy="857250"/>
          </a:xfrm>
          <a:prstGeom prst="rect">
            <a:avLst/>
          </a:prstGeom>
          <a:noFill/>
          <a:ln>
            <a:solidFill>
              <a:srgbClr val="FFFF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en-US" sz="1100" b="1">
                <a:solidFill>
                  <a:srgbClr val="000000"/>
                </a:solidFill>
              </a:rPr>
              <a:t>Vo. Bo.
____________________________</a:t>
            </a:r>
          </a:p>
          <a:p>
            <a:pPr algn="ctr"/>
            <a:r>
              <a:rPr lang="en-US" sz="1100" b="1">
                <a:solidFill>
                  <a:srgbClr val="000000"/>
                </a:solidFill>
              </a:rPr>
              <a:t>LIC. ADOLFO ALBERTO SOLÍS MAGANDA
SINDICO</a:t>
            </a:r>
            <a:r>
              <a:rPr lang="en-US" sz="1100" b="1" baseline="0">
                <a:solidFill>
                  <a:srgbClr val="000000"/>
                </a:solidFill>
              </a:rPr>
              <a:t> PROCURADOR</a:t>
            </a:r>
            <a:endParaRPr lang="en-US" sz="1100" b="1">
              <a:solidFill>
                <a:srgbClr val="000000"/>
              </a:solidFill>
            </a:endParaRPr>
          </a:p>
        </xdr:txBody>
      </xdr:sp>
      <xdr:sp macro="" textlink="">
        <xdr:nvSpPr>
          <xdr:cNvPr id="27" name="Shape 1">
            <a:extLst>
              <a:ext uri="{FF2B5EF4-FFF2-40B4-BE49-F238E27FC236}">
                <a16:creationId xmlns:a16="http://schemas.microsoft.com/office/drawing/2014/main" xmlns="" id="{959E7848-7A16-62A7-457F-E43BC9678B8A}"/>
              </a:ext>
            </a:extLst>
          </xdr:cNvPr>
          <xdr:cNvSpPr/>
        </xdr:nvSpPr>
        <xdr:spPr>
          <a:xfrm>
            <a:off x="4921007" y="9234836"/>
            <a:ext cx="1498909" cy="981080"/>
          </a:xfrm>
          <a:prstGeom prst="rect">
            <a:avLst/>
          </a:prstGeom>
          <a:noFill/>
          <a:ln>
            <a:solidFill>
              <a:srgbClr val="FFFF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en-US" sz="1100" b="1">
                <a:solidFill>
                  <a:srgbClr val="000000"/>
                </a:solidFill>
              </a:rPr>
              <a:t>REVISÓ
____________________________</a:t>
            </a:r>
          </a:p>
          <a:p>
            <a:pPr algn="ctr"/>
            <a:r>
              <a:rPr lang="en-US" sz="1100" b="1">
                <a:solidFill>
                  <a:srgbClr val="000000"/>
                </a:solidFill>
              </a:rPr>
              <a:t>L.A. MIGUEL ANGEL GALINDO CATALAN
TITULAR DEL ORGANO INTERNO</a:t>
            </a:r>
          </a:p>
          <a:p>
            <a:pPr algn="ctr"/>
            <a:r>
              <a:rPr lang="en-US" sz="1100" b="1">
                <a:solidFill>
                  <a:srgbClr val="000000"/>
                </a:solidFill>
              </a:rPr>
              <a:t> DE CONTROL</a:t>
            </a:r>
          </a:p>
        </xdr:txBody>
      </xdr:sp>
      <xdr:sp macro="" textlink="">
        <xdr:nvSpPr>
          <xdr:cNvPr id="28" name="Shape 1">
            <a:extLst>
              <a:ext uri="{FF2B5EF4-FFF2-40B4-BE49-F238E27FC236}">
                <a16:creationId xmlns:a16="http://schemas.microsoft.com/office/drawing/2014/main" xmlns="" id="{FFA8D5D4-5E72-B019-BE92-05F3758B86F2}"/>
              </a:ext>
            </a:extLst>
          </xdr:cNvPr>
          <xdr:cNvSpPr/>
        </xdr:nvSpPr>
        <xdr:spPr>
          <a:xfrm>
            <a:off x="1646470" y="9220254"/>
            <a:ext cx="1509211" cy="857250"/>
          </a:xfrm>
          <a:prstGeom prst="rect">
            <a:avLst/>
          </a:prstGeom>
          <a:noFill/>
          <a:ln>
            <a:solidFill>
              <a:srgbClr val="FFFF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en-US" sz="1100" b="1">
                <a:solidFill>
                  <a:srgbClr val="000000"/>
                </a:solidFill>
              </a:rPr>
              <a:t>ELABORÓ
___________________________</a:t>
            </a:r>
          </a:p>
          <a:p>
            <a:pPr algn="ctr"/>
            <a:r>
              <a:rPr lang="en-US" sz="1100" b="1">
                <a:solidFill>
                  <a:srgbClr val="000000"/>
                </a:solidFill>
              </a:rPr>
              <a:t>C.</a:t>
            </a:r>
            <a:r>
              <a:rPr lang="en-US" sz="1100" b="1" baseline="0">
                <a:solidFill>
                  <a:srgbClr val="000000"/>
                </a:solidFill>
              </a:rPr>
              <a:t> ALEJANDRO GOMEZ PINZON</a:t>
            </a:r>
            <a:r>
              <a:rPr lang="en-US" sz="1100" b="1">
                <a:solidFill>
                  <a:srgbClr val="000000"/>
                </a:solidFill>
              </a:rPr>
              <a:t>
TESORERO MUNICIPAL</a:t>
            </a:r>
          </a:p>
        </xdr:txBody>
      </xdr:sp>
    </xdr:grpSp>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zoomScale="50" zoomScaleSheetLayoutView="50" workbookViewId="0">
      <selection activeCell="H43" sqref="H43"/>
    </sheetView>
  </sheetViews>
  <sheetFormatPr baseColWidth="10" defaultColWidth="14.33203125" defaultRowHeight="17.399999999999999" x14ac:dyDescent="0.3"/>
  <cols>
    <col min="1" max="4" width="7.33203125" style="53" customWidth="1"/>
    <col min="5" max="7" width="2.5546875" style="53" customWidth="1"/>
    <col min="8" max="8" width="45" style="53" customWidth="1"/>
    <col min="9" max="9" width="14.109375" style="35" customWidth="1"/>
    <col min="10" max="13" width="15.88671875" style="35" bestFit="1" customWidth="1"/>
    <col min="14" max="14" width="18.6640625" style="12" bestFit="1" customWidth="1"/>
    <col min="15" max="15" width="16.109375" style="12" bestFit="1" customWidth="1"/>
    <col min="16" max="16384" width="14.33203125" style="12"/>
  </cols>
  <sheetData>
    <row r="1" spans="1:20" ht="22.8" x14ac:dyDescent="0.4">
      <c r="A1" s="41"/>
      <c r="B1" s="41"/>
      <c r="C1" s="42"/>
      <c r="D1" s="41"/>
      <c r="E1" s="41"/>
      <c r="F1" s="43"/>
      <c r="G1" s="43"/>
      <c r="H1" s="43"/>
      <c r="I1" s="44"/>
      <c r="J1" s="45"/>
      <c r="K1" s="44"/>
      <c r="L1" s="44"/>
      <c r="M1" s="46"/>
    </row>
    <row r="2" spans="1:20" ht="22.8" x14ac:dyDescent="0.4">
      <c r="A2" s="41"/>
      <c r="B2" s="41"/>
      <c r="C2" s="42"/>
      <c r="D2" s="41"/>
      <c r="E2" s="43"/>
      <c r="F2" s="43"/>
      <c r="G2" s="43"/>
      <c r="H2" s="43"/>
      <c r="I2" s="44"/>
      <c r="J2" s="45"/>
      <c r="K2" s="44"/>
      <c r="L2" s="44"/>
      <c r="M2" s="36"/>
    </row>
    <row r="3" spans="1:20" ht="18" x14ac:dyDescent="0.35">
      <c r="A3" s="47"/>
      <c r="B3" s="47"/>
      <c r="C3" s="42"/>
      <c r="D3" s="42"/>
      <c r="E3" s="47"/>
      <c r="F3" s="48"/>
      <c r="G3" s="48"/>
      <c r="H3" s="48"/>
      <c r="I3" s="44"/>
      <c r="J3" s="45"/>
      <c r="K3" s="44"/>
      <c r="L3" s="44"/>
      <c r="M3" s="36"/>
      <c r="P3" s="49"/>
      <c r="S3" s="49"/>
    </row>
    <row r="4" spans="1:20" ht="18" x14ac:dyDescent="0.35">
      <c r="A4" s="47"/>
      <c r="B4" s="47"/>
      <c r="C4" s="42"/>
      <c r="D4" s="42"/>
      <c r="E4" s="50"/>
      <c r="F4" s="48"/>
      <c r="G4" s="48"/>
      <c r="H4" s="50"/>
      <c r="I4" s="44"/>
      <c r="J4" s="45"/>
      <c r="K4" s="44"/>
      <c r="L4" s="44"/>
      <c r="M4" s="36"/>
    </row>
    <row r="5" spans="1:20" ht="18" x14ac:dyDescent="0.35">
      <c r="A5" s="47"/>
      <c r="B5" s="47"/>
      <c r="C5" s="42"/>
      <c r="D5" s="42"/>
      <c r="E5" s="50"/>
      <c r="F5" s="48"/>
      <c r="G5" s="48"/>
      <c r="H5" s="50"/>
      <c r="I5" s="44"/>
      <c r="J5" s="45"/>
      <c r="K5" s="44"/>
      <c r="L5" s="44"/>
      <c r="M5" s="36"/>
    </row>
    <row r="6" spans="1:20" ht="21" x14ac:dyDescent="0.4">
      <c r="A6" s="274"/>
      <c r="B6" s="274"/>
      <c r="C6" s="274"/>
      <c r="D6" s="274"/>
      <c r="E6" s="274"/>
      <c r="F6" s="274"/>
      <c r="G6" s="274"/>
      <c r="H6" s="274"/>
      <c r="I6" s="274"/>
      <c r="J6" s="274"/>
      <c r="K6" s="274"/>
      <c r="L6" s="274"/>
      <c r="M6" s="274"/>
    </row>
    <row r="7" spans="1:20" x14ac:dyDescent="0.3">
      <c r="A7" s="51"/>
      <c r="B7" s="51"/>
      <c r="C7" s="51"/>
      <c r="D7" s="51"/>
      <c r="E7" s="51"/>
      <c r="F7" s="51"/>
      <c r="G7" s="51"/>
      <c r="H7" s="51"/>
      <c r="I7" s="52"/>
      <c r="J7" s="52"/>
      <c r="K7" s="52"/>
      <c r="L7" s="52"/>
      <c r="M7" s="52"/>
    </row>
    <row r="8" spans="1:20" ht="15" customHeight="1" thickBot="1" x14ac:dyDescent="0.35">
      <c r="A8" s="13"/>
      <c r="B8" s="12"/>
      <c r="D8" s="54"/>
      <c r="E8" s="54"/>
      <c r="F8" s="54"/>
      <c r="G8" s="54"/>
      <c r="H8" s="54"/>
      <c r="I8" s="37"/>
      <c r="J8" s="55"/>
      <c r="K8" s="37"/>
      <c r="L8" s="37"/>
      <c r="M8" s="37"/>
      <c r="N8" s="14"/>
      <c r="O8" s="14"/>
      <c r="P8" s="14"/>
      <c r="Q8" s="14"/>
      <c r="R8" s="14"/>
      <c r="S8" s="14"/>
    </row>
    <row r="9" spans="1:20" ht="17.100000000000001" customHeight="1" x14ac:dyDescent="0.3">
      <c r="A9" s="56"/>
      <c r="B9" s="57"/>
      <c r="C9" s="58"/>
      <c r="D9" s="57"/>
      <c r="E9" s="59"/>
      <c r="F9" s="59"/>
      <c r="G9" s="59"/>
      <c r="H9" s="60"/>
      <c r="I9" s="61"/>
      <c r="J9" s="61"/>
      <c r="K9" s="61"/>
      <c r="L9" s="61"/>
      <c r="M9" s="62"/>
      <c r="N9" s="14"/>
      <c r="O9" s="14"/>
      <c r="P9" s="14"/>
      <c r="Q9" s="14"/>
      <c r="R9" s="14"/>
      <c r="S9" s="14"/>
      <c r="T9" s="14"/>
    </row>
    <row r="10" spans="1:20" ht="17.100000000000001" customHeight="1" x14ac:dyDescent="0.3">
      <c r="A10" s="63"/>
      <c r="B10" s="64"/>
      <c r="C10" s="64"/>
      <c r="D10" s="64"/>
      <c r="E10" s="65"/>
      <c r="F10" s="65"/>
      <c r="G10" s="65"/>
      <c r="H10" s="65"/>
      <c r="I10" s="66"/>
      <c r="J10" s="66"/>
      <c r="K10" s="66"/>
      <c r="L10" s="66"/>
      <c r="M10" s="67"/>
      <c r="N10" s="14"/>
      <c r="O10" s="14"/>
      <c r="P10" s="14"/>
      <c r="Q10" s="14"/>
      <c r="R10" s="14"/>
      <c r="S10" s="14"/>
    </row>
    <row r="11" spans="1:20" ht="17.100000000000001" customHeight="1" x14ac:dyDescent="0.3">
      <c r="A11" s="68"/>
      <c r="B11" s="69"/>
      <c r="C11" s="69"/>
      <c r="D11" s="69"/>
      <c r="E11" s="70"/>
      <c r="F11" s="70"/>
      <c r="G11" s="70"/>
      <c r="H11" s="70"/>
      <c r="I11" s="37"/>
      <c r="J11" s="37"/>
      <c r="K11" s="37"/>
      <c r="L11" s="37"/>
      <c r="M11" s="71"/>
      <c r="N11" s="14"/>
      <c r="O11" s="14"/>
      <c r="P11" s="14"/>
      <c r="Q11" s="14"/>
      <c r="R11" s="14"/>
      <c r="S11" s="14"/>
    </row>
    <row r="12" spans="1:20" ht="12" customHeight="1" x14ac:dyDescent="0.3">
      <c r="A12" s="72"/>
      <c r="B12" s="73"/>
      <c r="C12" s="74"/>
      <c r="D12" s="73"/>
      <c r="E12" s="75"/>
      <c r="F12" s="75"/>
      <c r="G12" s="75"/>
      <c r="H12" s="75"/>
      <c r="I12" s="37"/>
      <c r="J12" s="37"/>
      <c r="K12" s="37"/>
      <c r="L12" s="37"/>
      <c r="M12" s="71"/>
      <c r="N12" s="14"/>
      <c r="O12" s="14"/>
      <c r="P12" s="14"/>
      <c r="Q12" s="14"/>
      <c r="R12" s="14"/>
      <c r="S12" s="14"/>
    </row>
    <row r="13" spans="1:20" ht="15.75" customHeight="1" x14ac:dyDescent="0.3">
      <c r="A13" s="72"/>
      <c r="B13" s="73"/>
      <c r="C13" s="74"/>
      <c r="D13" s="73"/>
      <c r="E13" s="76"/>
      <c r="F13" s="77"/>
      <c r="G13" s="77"/>
      <c r="H13" s="76"/>
      <c r="I13" s="37"/>
      <c r="J13" s="37"/>
      <c r="K13" s="37"/>
      <c r="L13" s="37"/>
      <c r="M13" s="71"/>
      <c r="N13" s="14"/>
      <c r="O13" s="14"/>
      <c r="P13" s="14"/>
      <c r="Q13" s="14"/>
      <c r="R13" s="14"/>
      <c r="S13" s="14"/>
    </row>
    <row r="14" spans="1:20" ht="13.5" customHeight="1" x14ac:dyDescent="0.3">
      <c r="A14" s="72"/>
      <c r="B14" s="73"/>
      <c r="C14" s="74"/>
      <c r="D14" s="73"/>
      <c r="E14" s="78"/>
      <c r="F14" s="15"/>
      <c r="G14" s="75"/>
      <c r="H14" s="75"/>
      <c r="I14" s="37"/>
      <c r="J14" s="37"/>
      <c r="K14" s="37"/>
      <c r="L14" s="37"/>
      <c r="M14" s="71"/>
      <c r="N14" s="14"/>
      <c r="O14" s="14"/>
      <c r="P14" s="14"/>
      <c r="Q14" s="14"/>
      <c r="R14" s="14"/>
      <c r="S14" s="14"/>
    </row>
    <row r="15" spans="1:20" ht="15.75" customHeight="1" x14ac:dyDescent="0.3">
      <c r="A15" s="72"/>
      <c r="B15" s="79"/>
      <c r="C15" s="80"/>
      <c r="D15" s="81"/>
      <c r="E15" s="78"/>
      <c r="F15" s="82"/>
      <c r="G15" s="77"/>
      <c r="H15" s="78"/>
      <c r="I15" s="37"/>
      <c r="J15" s="37"/>
      <c r="K15" s="37"/>
      <c r="L15" s="37"/>
      <c r="M15" s="71"/>
      <c r="N15" s="14"/>
      <c r="O15" s="14"/>
      <c r="P15" s="14"/>
      <c r="Q15" s="14"/>
      <c r="R15" s="14"/>
      <c r="S15" s="14"/>
    </row>
    <row r="16" spans="1:20" ht="14.1" customHeight="1" x14ac:dyDescent="0.3">
      <c r="A16" s="72"/>
      <c r="B16" s="79"/>
      <c r="C16" s="74"/>
      <c r="D16" s="73"/>
      <c r="E16" s="75"/>
      <c r="F16" s="75"/>
      <c r="G16" s="75"/>
      <c r="H16" s="75"/>
      <c r="I16" s="37"/>
      <c r="J16" s="37"/>
      <c r="K16" s="37"/>
      <c r="L16" s="37"/>
      <c r="M16" s="71"/>
      <c r="N16" s="14"/>
      <c r="O16" s="14"/>
      <c r="P16" s="14"/>
      <c r="Q16" s="14"/>
      <c r="R16" s="14"/>
      <c r="S16" s="14"/>
    </row>
    <row r="17" spans="1:19" x14ac:dyDescent="0.3">
      <c r="A17" s="83"/>
      <c r="B17" s="84"/>
      <c r="C17" s="85"/>
      <c r="D17" s="84"/>
      <c r="E17" s="86"/>
      <c r="F17" s="86"/>
      <c r="G17" s="77"/>
      <c r="H17" s="86"/>
      <c r="I17" s="37"/>
      <c r="J17" s="37"/>
      <c r="K17" s="37"/>
      <c r="L17" s="37"/>
      <c r="M17" s="71"/>
      <c r="N17" s="87"/>
      <c r="O17" s="14"/>
      <c r="P17" s="14"/>
      <c r="Q17" s="14"/>
      <c r="R17" s="14"/>
      <c r="S17" s="14"/>
    </row>
    <row r="18" spans="1:19" ht="13.5" customHeight="1" x14ac:dyDescent="0.3">
      <c r="A18" s="88"/>
      <c r="B18" s="84"/>
      <c r="C18" s="85"/>
      <c r="D18" s="84"/>
      <c r="E18" s="89"/>
      <c r="F18" s="75"/>
      <c r="G18" s="75"/>
      <c r="H18" s="90"/>
      <c r="I18" s="37"/>
      <c r="J18" s="37"/>
      <c r="K18" s="37"/>
      <c r="L18" s="37"/>
      <c r="M18" s="71"/>
      <c r="N18" s="14"/>
      <c r="O18" s="14"/>
      <c r="P18" s="14"/>
      <c r="Q18" s="14"/>
      <c r="R18" s="14"/>
      <c r="S18" s="14"/>
    </row>
    <row r="19" spans="1:19" ht="14.85" customHeight="1" x14ac:dyDescent="0.3">
      <c r="A19" s="91"/>
      <c r="B19" s="92"/>
      <c r="C19" s="93"/>
      <c r="D19" s="94"/>
      <c r="E19" s="95"/>
      <c r="F19" s="96"/>
      <c r="G19" s="95"/>
      <c r="H19" s="97"/>
      <c r="I19" s="37"/>
      <c r="J19" s="37"/>
      <c r="K19" s="37"/>
      <c r="L19" s="37"/>
      <c r="M19" s="71"/>
      <c r="N19" s="14"/>
      <c r="O19" s="14"/>
      <c r="P19" s="14"/>
      <c r="Q19" s="14"/>
      <c r="R19" s="14"/>
      <c r="S19" s="14"/>
    </row>
    <row r="20" spans="1:19" ht="14.1" customHeight="1" x14ac:dyDescent="0.3">
      <c r="A20" s="91"/>
      <c r="B20" s="92"/>
      <c r="C20" s="93"/>
      <c r="D20" s="94"/>
      <c r="E20" s="96"/>
      <c r="F20" s="95"/>
      <c r="G20" s="95"/>
      <c r="H20" s="97"/>
      <c r="I20" s="37"/>
      <c r="J20" s="37"/>
      <c r="K20" s="37"/>
      <c r="L20" s="37"/>
      <c r="M20" s="71"/>
      <c r="N20" s="14"/>
      <c r="O20" s="14"/>
      <c r="P20" s="14"/>
      <c r="Q20" s="14"/>
      <c r="R20" s="14"/>
      <c r="S20" s="14"/>
    </row>
    <row r="21" spans="1:19" ht="14.85" customHeight="1" x14ac:dyDescent="0.3">
      <c r="A21" s="91"/>
      <c r="B21" s="94"/>
      <c r="C21" s="98"/>
      <c r="D21" s="94"/>
      <c r="E21" s="96"/>
      <c r="F21" s="99"/>
      <c r="G21" s="95"/>
      <c r="H21" s="99"/>
      <c r="I21" s="37"/>
      <c r="J21" s="37"/>
      <c r="K21" s="37"/>
      <c r="L21" s="37"/>
      <c r="M21" s="71"/>
      <c r="N21" s="14"/>
      <c r="O21" s="14"/>
      <c r="P21" s="14"/>
      <c r="Q21" s="14"/>
      <c r="R21" s="14"/>
      <c r="S21" s="14"/>
    </row>
    <row r="22" spans="1:19" ht="13.5" customHeight="1" x14ac:dyDescent="0.3">
      <c r="A22" s="91"/>
      <c r="B22" s="94"/>
      <c r="C22" s="98"/>
      <c r="D22" s="94"/>
      <c r="E22" s="96"/>
      <c r="F22" s="95"/>
      <c r="G22" s="95"/>
      <c r="H22" s="99"/>
      <c r="I22" s="37"/>
      <c r="J22" s="37"/>
      <c r="K22" s="37"/>
      <c r="L22" s="37"/>
      <c r="M22" s="71"/>
      <c r="N22" s="14"/>
      <c r="O22" s="14"/>
      <c r="P22" s="14"/>
      <c r="Q22" s="14"/>
      <c r="R22" s="14"/>
      <c r="S22" s="14"/>
    </row>
    <row r="23" spans="1:19" ht="14.85" customHeight="1" x14ac:dyDescent="0.3">
      <c r="A23" s="91"/>
      <c r="B23" s="94"/>
      <c r="C23" s="98"/>
      <c r="D23" s="100"/>
      <c r="E23" s="96"/>
      <c r="F23" s="101"/>
      <c r="G23" s="101"/>
      <c r="H23" s="101"/>
      <c r="I23" s="37"/>
      <c r="J23" s="37"/>
      <c r="K23" s="37"/>
      <c r="L23" s="37"/>
      <c r="M23" s="71"/>
      <c r="N23" s="14"/>
      <c r="O23" s="14"/>
      <c r="P23" s="14"/>
      <c r="Q23" s="14"/>
      <c r="R23" s="14"/>
      <c r="S23" s="14"/>
    </row>
    <row r="24" spans="1:19" ht="14.85" customHeight="1" x14ac:dyDescent="0.3">
      <c r="A24" s="91"/>
      <c r="B24" s="94"/>
      <c r="C24" s="98"/>
      <c r="D24" s="100"/>
      <c r="E24" s="96"/>
      <c r="F24" s="101"/>
      <c r="G24" s="101"/>
      <c r="H24" s="101"/>
      <c r="I24" s="37"/>
      <c r="J24" s="37"/>
      <c r="K24" s="37"/>
      <c r="L24" s="37"/>
      <c r="M24" s="71"/>
      <c r="N24" s="14"/>
      <c r="O24" s="14"/>
      <c r="P24" s="14"/>
      <c r="Q24" s="14"/>
      <c r="R24" s="14"/>
      <c r="S24" s="14"/>
    </row>
    <row r="25" spans="1:19" ht="14.85" customHeight="1" x14ac:dyDescent="0.3">
      <c r="A25" s="91"/>
      <c r="B25" s="94"/>
      <c r="C25" s="98"/>
      <c r="D25" s="100"/>
      <c r="E25" s="96"/>
      <c r="F25" s="101"/>
      <c r="G25" s="101"/>
      <c r="H25" s="101"/>
      <c r="I25" s="37"/>
      <c r="J25" s="37"/>
      <c r="K25" s="37"/>
      <c r="L25" s="37"/>
      <c r="M25" s="71"/>
      <c r="N25" s="14"/>
      <c r="O25" s="14"/>
      <c r="P25" s="14"/>
      <c r="Q25" s="14"/>
      <c r="R25" s="14"/>
      <c r="S25" s="14"/>
    </row>
    <row r="26" spans="1:19" ht="14.85" customHeight="1" x14ac:dyDescent="0.3">
      <c r="A26" s="91"/>
      <c r="B26" s="94"/>
      <c r="C26" s="98"/>
      <c r="D26" s="100"/>
      <c r="E26" s="96"/>
      <c r="F26" s="101"/>
      <c r="G26" s="101"/>
      <c r="H26" s="101"/>
      <c r="I26" s="37"/>
      <c r="J26" s="37"/>
      <c r="K26" s="37"/>
      <c r="L26" s="37"/>
      <c r="M26" s="71"/>
      <c r="N26" s="14"/>
      <c r="O26" s="14"/>
      <c r="P26" s="14"/>
      <c r="Q26" s="14"/>
      <c r="R26" s="14"/>
      <c r="S26" s="14"/>
    </row>
    <row r="27" spans="1:19" ht="14.85" customHeight="1" x14ac:dyDescent="0.3">
      <c r="A27" s="91"/>
      <c r="B27" s="94"/>
      <c r="C27" s="98"/>
      <c r="D27" s="100"/>
      <c r="E27" s="96"/>
      <c r="F27" s="101"/>
      <c r="G27" s="101"/>
      <c r="H27" s="101"/>
      <c r="I27" s="37"/>
      <c r="J27" s="37"/>
      <c r="K27" s="37"/>
      <c r="L27" s="37"/>
      <c r="M27" s="71"/>
      <c r="N27" s="14"/>
      <c r="O27" s="14"/>
      <c r="P27" s="14"/>
      <c r="Q27" s="14"/>
      <c r="R27" s="14"/>
      <c r="S27" s="14"/>
    </row>
    <row r="28" spans="1:19" ht="14.85" customHeight="1" x14ac:dyDescent="0.3">
      <c r="A28" s="91"/>
      <c r="B28" s="94"/>
      <c r="C28" s="98"/>
      <c r="D28" s="100"/>
      <c r="E28" s="96"/>
      <c r="F28" s="101"/>
      <c r="G28" s="101"/>
      <c r="H28" s="101"/>
      <c r="I28" s="37"/>
      <c r="J28" s="37"/>
      <c r="K28" s="37"/>
      <c r="L28" s="37"/>
      <c r="M28" s="71"/>
      <c r="N28" s="14"/>
      <c r="O28" s="14"/>
      <c r="P28" s="14"/>
      <c r="Q28" s="14"/>
      <c r="R28" s="14"/>
      <c r="S28" s="14"/>
    </row>
    <row r="29" spans="1:19" ht="14.85" customHeight="1" x14ac:dyDescent="0.3">
      <c r="A29" s="91"/>
      <c r="B29" s="94"/>
      <c r="C29" s="98"/>
      <c r="D29" s="100"/>
      <c r="E29" s="96"/>
      <c r="F29" s="101"/>
      <c r="G29" s="101"/>
      <c r="H29" s="101"/>
      <c r="I29" s="37"/>
      <c r="J29" s="37"/>
      <c r="K29" s="37"/>
      <c r="L29" s="37"/>
      <c r="M29" s="71"/>
      <c r="N29" s="14"/>
      <c r="O29" s="14"/>
      <c r="P29" s="14"/>
      <c r="Q29" s="14"/>
      <c r="R29" s="14"/>
      <c r="S29" s="14"/>
    </row>
    <row r="30" spans="1:19" ht="14.1" customHeight="1" x14ac:dyDescent="0.3">
      <c r="A30" s="91"/>
      <c r="B30" s="94"/>
      <c r="C30" s="98"/>
      <c r="D30" s="100"/>
      <c r="E30" s="96"/>
      <c r="F30" s="95"/>
      <c r="G30" s="95"/>
      <c r="H30" s="102"/>
      <c r="I30" s="37"/>
      <c r="J30" s="37"/>
      <c r="K30" s="37"/>
      <c r="L30" s="37"/>
      <c r="M30" s="71"/>
      <c r="N30" s="14"/>
      <c r="O30" s="14"/>
      <c r="P30" s="14"/>
      <c r="Q30" s="14"/>
      <c r="R30" s="14"/>
      <c r="S30" s="14"/>
    </row>
    <row r="31" spans="1:19" ht="14.85" customHeight="1" x14ac:dyDescent="0.3">
      <c r="A31" s="91"/>
      <c r="B31" s="94"/>
      <c r="C31" s="98"/>
      <c r="D31" s="94"/>
      <c r="E31" s="96"/>
      <c r="F31" s="99"/>
      <c r="G31" s="95"/>
      <c r="H31" s="99"/>
      <c r="I31" s="37"/>
      <c r="J31" s="37"/>
      <c r="K31" s="37"/>
      <c r="L31" s="37"/>
      <c r="M31" s="71"/>
      <c r="N31" s="14"/>
      <c r="O31" s="14"/>
      <c r="P31" s="14"/>
      <c r="Q31" s="14"/>
      <c r="R31" s="14"/>
      <c r="S31" s="14"/>
    </row>
    <row r="32" spans="1:19" ht="14.1" customHeight="1" x14ac:dyDescent="0.3">
      <c r="A32" s="91"/>
      <c r="B32" s="94"/>
      <c r="C32" s="98"/>
      <c r="D32" s="94"/>
      <c r="E32" s="96"/>
      <c r="F32" s="95"/>
      <c r="G32" s="95"/>
      <c r="H32" s="99"/>
      <c r="I32" s="37"/>
      <c r="J32" s="37"/>
      <c r="K32" s="37"/>
      <c r="L32" s="37"/>
      <c r="M32" s="71"/>
      <c r="N32" s="14"/>
      <c r="O32" s="14"/>
      <c r="P32" s="14"/>
      <c r="Q32" s="14"/>
      <c r="R32" s="14"/>
      <c r="S32" s="14"/>
    </row>
    <row r="33" spans="1:19" ht="14.85" customHeight="1" x14ac:dyDescent="0.3">
      <c r="A33" s="91"/>
      <c r="B33" s="12"/>
      <c r="C33" s="98"/>
      <c r="D33" s="92"/>
      <c r="E33" s="96"/>
      <c r="F33" s="99"/>
      <c r="G33" s="99"/>
      <c r="H33" s="99"/>
      <c r="I33" s="37"/>
      <c r="J33" s="37"/>
      <c r="K33" s="37"/>
      <c r="L33" s="37"/>
      <c r="M33" s="71"/>
      <c r="N33" s="14"/>
      <c r="O33" s="14"/>
      <c r="P33" s="14"/>
      <c r="Q33" s="14"/>
      <c r="R33" s="14"/>
      <c r="S33" s="14"/>
    </row>
    <row r="34" spans="1:19" ht="12" customHeight="1" x14ac:dyDescent="0.3">
      <c r="A34" s="91"/>
      <c r="B34" s="12"/>
      <c r="C34" s="98"/>
      <c r="D34" s="92"/>
      <c r="E34" s="96"/>
      <c r="F34" s="99"/>
      <c r="G34" s="99"/>
      <c r="H34" s="99"/>
      <c r="I34" s="37"/>
      <c r="J34" s="37"/>
      <c r="K34" s="37"/>
      <c r="L34" s="37"/>
      <c r="M34" s="71"/>
      <c r="N34" s="14"/>
      <c r="O34" s="14"/>
      <c r="P34" s="14"/>
      <c r="Q34" s="14"/>
      <c r="R34" s="14"/>
      <c r="S34" s="14"/>
    </row>
    <row r="35" spans="1:19" ht="8.25" customHeight="1" thickBot="1" x14ac:dyDescent="0.35">
      <c r="A35" s="103"/>
      <c r="B35" s="104"/>
      <c r="C35" s="105"/>
      <c r="D35" s="104"/>
      <c r="E35" s="106"/>
      <c r="F35" s="107"/>
      <c r="G35" s="107"/>
      <c r="H35" s="108"/>
      <c r="I35" s="109"/>
      <c r="J35" s="109"/>
      <c r="K35" s="109"/>
      <c r="L35" s="109"/>
      <c r="M35" s="110"/>
      <c r="N35" s="14"/>
      <c r="O35" s="14"/>
      <c r="P35" s="14"/>
      <c r="Q35" s="14"/>
      <c r="R35" s="14"/>
      <c r="S35" s="14"/>
    </row>
  </sheetData>
  <mergeCells count="1">
    <mergeCell ref="A6:M6"/>
  </mergeCells>
  <phoneticPr fontId="0" type="noConversion"/>
  <printOptions horizontalCentered="1"/>
  <pageMargins left="0.98425196850393704" right="0.59055118110236227" top="0.98425196850393704" bottom="0.74803149606299213" header="0.19685039370078741" footer="0"/>
  <pageSetup scale="70" firstPageNumber="26" orientation="landscape" useFirstPageNumber="1"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96" zoomScaleNormal="100" zoomScaleSheetLayoutView="96" workbookViewId="0">
      <selection activeCell="B8" sqref="B8:F8"/>
    </sheetView>
  </sheetViews>
  <sheetFormatPr baseColWidth="10" defaultRowHeight="13.2" x14ac:dyDescent="0.25"/>
  <cols>
    <col min="1" max="1" width="3.88671875" customWidth="1"/>
    <col min="2" max="2" width="9.109375" customWidth="1"/>
    <col min="3" max="3" width="47.6640625" customWidth="1"/>
    <col min="4" max="4" width="16.88671875" customWidth="1"/>
    <col min="5" max="5" width="16.88671875" hidden="1" customWidth="1"/>
    <col min="6" max="6" width="14.88671875" customWidth="1"/>
    <col min="7" max="8" width="16.44140625" customWidth="1"/>
  </cols>
  <sheetData>
    <row r="1" spans="1:9" ht="17.399999999999999" x14ac:dyDescent="0.3">
      <c r="A1" s="275" t="s">
        <v>194</v>
      </c>
      <c r="B1" s="275"/>
      <c r="C1" s="275"/>
      <c r="D1" s="275"/>
      <c r="E1" s="275"/>
      <c r="F1" s="275"/>
      <c r="G1" s="183"/>
      <c r="H1" s="183"/>
    </row>
    <row r="2" spans="1:9" ht="17.399999999999999" x14ac:dyDescent="0.3">
      <c r="A2" s="275" t="s">
        <v>281</v>
      </c>
      <c r="B2" s="275"/>
      <c r="C2" s="275"/>
      <c r="D2" s="275"/>
      <c r="E2" s="275"/>
      <c r="F2" s="275"/>
      <c r="G2" s="183"/>
      <c r="H2" s="183"/>
    </row>
    <row r="3" spans="1:9" ht="15" x14ac:dyDescent="0.25">
      <c r="D3" s="118"/>
      <c r="E3" s="118"/>
      <c r="F3" s="118"/>
    </row>
    <row r="4" spans="1:9" ht="17.399999999999999" x14ac:dyDescent="0.3">
      <c r="A4" s="275" t="s">
        <v>358</v>
      </c>
      <c r="B4" s="275"/>
      <c r="C4" s="275"/>
      <c r="D4" s="275"/>
      <c r="E4" s="275"/>
      <c r="F4" s="275"/>
      <c r="G4" s="183"/>
      <c r="H4" s="183"/>
    </row>
    <row r="7" spans="1:9" x14ac:dyDescent="0.25">
      <c r="B7" s="362" t="s">
        <v>358</v>
      </c>
      <c r="C7" s="362"/>
      <c r="D7" s="362"/>
      <c r="E7" s="362"/>
      <c r="F7" s="362"/>
    </row>
    <row r="8" spans="1:9" x14ac:dyDescent="0.25">
      <c r="B8" s="363" t="s">
        <v>416</v>
      </c>
      <c r="C8" s="364"/>
      <c r="D8" s="364"/>
      <c r="E8" s="364"/>
      <c r="F8" s="364"/>
    </row>
    <row r="9" spans="1:9" x14ac:dyDescent="0.25">
      <c r="B9" s="362" t="s">
        <v>417</v>
      </c>
      <c r="C9" s="362"/>
      <c r="D9" s="362"/>
      <c r="E9" s="362"/>
      <c r="F9" s="362"/>
    </row>
    <row r="10" spans="1:9" x14ac:dyDescent="0.25">
      <c r="B10" s="362" t="s">
        <v>418</v>
      </c>
      <c r="C10" s="362"/>
      <c r="D10" s="362"/>
      <c r="E10" s="362"/>
      <c r="F10" s="362"/>
    </row>
    <row r="11" spans="1:9" s="28" customFormat="1" ht="39.6" x14ac:dyDescent="0.25">
      <c r="B11" s="365" t="s">
        <v>419</v>
      </c>
      <c r="C11" s="366"/>
      <c r="D11" s="237" t="s">
        <v>451</v>
      </c>
      <c r="E11" s="237"/>
      <c r="F11" s="236" t="s">
        <v>452</v>
      </c>
      <c r="G11" s="238"/>
      <c r="H11" s="238"/>
    </row>
    <row r="12" spans="1:9" x14ac:dyDescent="0.25">
      <c r="B12" s="367" t="s">
        <v>420</v>
      </c>
      <c r="C12" s="367"/>
      <c r="D12" s="141">
        <f>SUM(D13:D24)</f>
        <v>37959571.062999994</v>
      </c>
      <c r="E12" s="141"/>
      <c r="F12" s="141">
        <f>SUM(F13:F24)</f>
        <v>39364075.192330986</v>
      </c>
      <c r="G12" s="144"/>
      <c r="H12" s="111"/>
      <c r="I12" s="253"/>
    </row>
    <row r="13" spans="1:9" x14ac:dyDescent="0.25">
      <c r="B13" s="2"/>
      <c r="C13" s="239" t="s">
        <v>421</v>
      </c>
      <c r="D13" s="141">
        <f>ANALITICO!I12</f>
        <v>542883.86919999996</v>
      </c>
      <c r="E13" s="141">
        <f>D13*3.7%</f>
        <v>20086.7031604</v>
      </c>
      <c r="F13" s="141">
        <f>D13+E13</f>
        <v>562970.57236039999</v>
      </c>
      <c r="G13" s="240"/>
      <c r="H13" s="111"/>
    </row>
    <row r="14" spans="1:9" x14ac:dyDescent="0.25">
      <c r="B14" s="2"/>
      <c r="C14" s="239" t="s">
        <v>422</v>
      </c>
      <c r="D14" s="141">
        <v>0</v>
      </c>
      <c r="E14" s="141">
        <f t="shared" ref="E14:E24" si="0">D14*3.7%</f>
        <v>0</v>
      </c>
      <c r="F14" s="141">
        <f t="shared" ref="F14:F23" si="1">D14+E14</f>
        <v>0</v>
      </c>
      <c r="G14" s="240"/>
      <c r="H14" s="111"/>
    </row>
    <row r="15" spans="1:9" x14ac:dyDescent="0.25">
      <c r="B15" s="2"/>
      <c r="C15" s="239" t="s">
        <v>423</v>
      </c>
      <c r="D15" s="141">
        <v>0</v>
      </c>
      <c r="E15" s="141">
        <f t="shared" si="0"/>
        <v>0</v>
      </c>
      <c r="F15" s="141">
        <f t="shared" si="1"/>
        <v>0</v>
      </c>
      <c r="G15" s="240"/>
      <c r="H15" s="111"/>
    </row>
    <row r="16" spans="1:9" x14ac:dyDescent="0.25">
      <c r="B16" s="2"/>
      <c r="C16" s="239" t="s">
        <v>424</v>
      </c>
      <c r="D16" s="141">
        <f>ANALITICO!I89</f>
        <v>3725996.9396000002</v>
      </c>
      <c r="E16" s="141">
        <f t="shared" si="0"/>
        <v>137861.88676520003</v>
      </c>
      <c r="F16" s="141">
        <f t="shared" si="1"/>
        <v>3863858.8263652003</v>
      </c>
      <c r="G16" s="240"/>
      <c r="H16" s="111"/>
    </row>
    <row r="17" spans="2:8" x14ac:dyDescent="0.25">
      <c r="B17" s="2"/>
      <c r="C17" s="239" t="s">
        <v>425</v>
      </c>
      <c r="D17" s="141">
        <f>ANALITICO!I199</f>
        <v>186423.71799999999</v>
      </c>
      <c r="E17" s="141">
        <f t="shared" si="0"/>
        <v>6897.6775660000003</v>
      </c>
      <c r="F17" s="141">
        <f t="shared" si="1"/>
        <v>193321.39556599999</v>
      </c>
      <c r="G17" s="240"/>
      <c r="H17" s="111"/>
    </row>
    <row r="18" spans="2:8" x14ac:dyDescent="0.25">
      <c r="B18" s="2"/>
      <c r="C18" s="239" t="s">
        <v>426</v>
      </c>
      <c r="D18" s="141">
        <f>ANALITICO!I229</f>
        <v>68321.318400000004</v>
      </c>
      <c r="E18" s="141">
        <f t="shared" si="0"/>
        <v>2527.8887808000004</v>
      </c>
      <c r="F18" s="141">
        <f t="shared" si="1"/>
        <v>70849.207180800004</v>
      </c>
      <c r="G18" s="240"/>
      <c r="H18" s="111"/>
    </row>
    <row r="19" spans="2:8" x14ac:dyDescent="0.25">
      <c r="B19" s="2"/>
      <c r="C19" s="239" t="s">
        <v>427</v>
      </c>
      <c r="D19" s="141">
        <v>0</v>
      </c>
      <c r="E19" s="141">
        <f t="shared" si="0"/>
        <v>0</v>
      </c>
      <c r="F19" s="141">
        <f t="shared" si="1"/>
        <v>0</v>
      </c>
      <c r="G19" s="240"/>
      <c r="H19" s="111"/>
    </row>
    <row r="20" spans="2:8" x14ac:dyDescent="0.25">
      <c r="B20" s="2"/>
      <c r="C20" s="239" t="s">
        <v>428</v>
      </c>
      <c r="D20" s="141">
        <f>ANALITICO!I261+ANALITICO!I310</f>
        <v>33435945.217799991</v>
      </c>
      <c r="E20" s="141">
        <f t="shared" si="0"/>
        <v>1237129.9730585997</v>
      </c>
      <c r="F20" s="141">
        <f t="shared" si="1"/>
        <v>34673075.190858588</v>
      </c>
      <c r="G20" s="240"/>
      <c r="H20" s="111"/>
    </row>
    <row r="21" spans="2:8" x14ac:dyDescent="0.25">
      <c r="B21" s="2"/>
      <c r="C21" s="239" t="s">
        <v>429</v>
      </c>
      <c r="D21" s="141">
        <v>0</v>
      </c>
      <c r="E21" s="141">
        <f t="shared" si="0"/>
        <v>0</v>
      </c>
      <c r="F21" s="141">
        <f t="shared" si="1"/>
        <v>0</v>
      </c>
      <c r="G21" s="240"/>
      <c r="H21" s="111"/>
    </row>
    <row r="22" spans="2:8" x14ac:dyDescent="0.25">
      <c r="B22" s="2"/>
      <c r="C22" s="239" t="s">
        <v>430</v>
      </c>
      <c r="D22" s="141">
        <v>0</v>
      </c>
      <c r="E22" s="141">
        <f t="shared" si="0"/>
        <v>0</v>
      </c>
      <c r="F22" s="141">
        <f t="shared" si="1"/>
        <v>0</v>
      </c>
      <c r="G22" s="240"/>
      <c r="H22" s="111"/>
    </row>
    <row r="23" spans="2:8" x14ac:dyDescent="0.25">
      <c r="B23" s="2"/>
      <c r="C23" s="239" t="s">
        <v>431</v>
      </c>
      <c r="D23" s="141">
        <v>0</v>
      </c>
      <c r="E23" s="141">
        <f t="shared" si="0"/>
        <v>0</v>
      </c>
      <c r="F23" s="141">
        <f t="shared" si="1"/>
        <v>0</v>
      </c>
      <c r="G23" s="240"/>
      <c r="H23" s="111"/>
    </row>
    <row r="24" spans="2:8" x14ac:dyDescent="0.25">
      <c r="B24" s="2"/>
      <c r="C24" s="239" t="s">
        <v>432</v>
      </c>
      <c r="D24" s="141">
        <v>0</v>
      </c>
      <c r="E24" s="141">
        <f t="shared" si="0"/>
        <v>0</v>
      </c>
      <c r="F24" s="141">
        <f>D24+E24</f>
        <v>0</v>
      </c>
      <c r="G24" s="240"/>
      <c r="H24" s="111"/>
    </row>
    <row r="25" spans="2:8" x14ac:dyDescent="0.25">
      <c r="B25" s="2"/>
      <c r="C25" s="239"/>
      <c r="D25" s="141"/>
      <c r="E25" s="141"/>
      <c r="F25" s="141"/>
      <c r="G25" s="240"/>
      <c r="H25" s="111"/>
    </row>
    <row r="26" spans="2:8" x14ac:dyDescent="0.25">
      <c r="B26" s="356" t="s">
        <v>433</v>
      </c>
      <c r="C26" s="357"/>
      <c r="D26" s="141">
        <f>SUM(D27:D31)</f>
        <v>45746972.055</v>
      </c>
      <c r="E26" s="141"/>
      <c r="F26" s="141">
        <f t="shared" ref="F26" si="2">SUM(F27:F31)</f>
        <v>47439610.021035001</v>
      </c>
      <c r="G26" s="240"/>
      <c r="H26" s="111"/>
    </row>
    <row r="27" spans="2:8" x14ac:dyDescent="0.25">
      <c r="B27" s="2"/>
      <c r="C27" s="239" t="s">
        <v>434</v>
      </c>
      <c r="D27" s="141">
        <f>ANALITICO!I284+ANALITICO!I297</f>
        <v>45746972.055</v>
      </c>
      <c r="E27" s="141">
        <f>D27*3.7%</f>
        <v>1692637.9660350003</v>
      </c>
      <c r="F27" s="141">
        <f t="shared" ref="F27:F31" si="3">D27+E27</f>
        <v>47439610.021035001</v>
      </c>
      <c r="G27" s="240"/>
      <c r="H27" s="111"/>
    </row>
    <row r="28" spans="2:8" x14ac:dyDescent="0.25">
      <c r="B28" s="2"/>
      <c r="C28" s="239" t="s">
        <v>435</v>
      </c>
      <c r="D28" s="141">
        <v>0</v>
      </c>
      <c r="E28" s="141">
        <f t="shared" ref="E28:E31" si="4">D28*3.7%</f>
        <v>0</v>
      </c>
      <c r="F28" s="141">
        <f t="shared" si="3"/>
        <v>0</v>
      </c>
      <c r="G28" s="240"/>
      <c r="H28" s="111"/>
    </row>
    <row r="29" spans="2:8" x14ac:dyDescent="0.25">
      <c r="B29" s="2"/>
      <c r="C29" s="239" t="s">
        <v>436</v>
      </c>
      <c r="D29" s="141">
        <v>0</v>
      </c>
      <c r="E29" s="141">
        <f t="shared" si="4"/>
        <v>0</v>
      </c>
      <c r="F29" s="141">
        <f t="shared" si="3"/>
        <v>0</v>
      </c>
      <c r="G29" s="240"/>
      <c r="H29" s="111"/>
    </row>
    <row r="30" spans="2:8" x14ac:dyDescent="0.25">
      <c r="B30" s="2"/>
      <c r="C30" s="239" t="s">
        <v>437</v>
      </c>
      <c r="D30" s="141">
        <v>0</v>
      </c>
      <c r="E30" s="141">
        <f t="shared" si="4"/>
        <v>0</v>
      </c>
      <c r="F30" s="141">
        <f t="shared" si="3"/>
        <v>0</v>
      </c>
      <c r="G30" s="240"/>
      <c r="H30" s="111"/>
    </row>
    <row r="31" spans="2:8" x14ac:dyDescent="0.25">
      <c r="B31" s="2"/>
      <c r="C31" s="239" t="s">
        <v>438</v>
      </c>
      <c r="D31" s="141">
        <v>0</v>
      </c>
      <c r="E31" s="141">
        <f t="shared" si="4"/>
        <v>0</v>
      </c>
      <c r="F31" s="141">
        <f t="shared" si="3"/>
        <v>0</v>
      </c>
      <c r="G31" s="240"/>
      <c r="H31" s="111"/>
    </row>
    <row r="32" spans="2:8" x14ac:dyDescent="0.25">
      <c r="B32" s="2"/>
      <c r="C32" s="239"/>
      <c r="D32" s="141"/>
      <c r="E32" s="141"/>
      <c r="F32" s="141"/>
      <c r="G32" s="240"/>
      <c r="H32" s="111"/>
    </row>
    <row r="33" spans="2:8" x14ac:dyDescent="0.25">
      <c r="B33" s="356" t="s">
        <v>439</v>
      </c>
      <c r="C33" s="357"/>
      <c r="D33" s="141">
        <f>D34</f>
        <v>0</v>
      </c>
      <c r="E33" s="141"/>
      <c r="F33" s="141">
        <f t="shared" ref="F33" si="5">F34</f>
        <v>0</v>
      </c>
      <c r="G33" s="240"/>
      <c r="H33" s="111"/>
    </row>
    <row r="34" spans="2:8" x14ac:dyDescent="0.25">
      <c r="B34" s="2"/>
      <c r="C34" s="239" t="s">
        <v>440</v>
      </c>
      <c r="D34" s="141">
        <v>0</v>
      </c>
      <c r="E34" s="141">
        <f>D34*3.7%</f>
        <v>0</v>
      </c>
      <c r="F34" s="141">
        <f>D34+E34</f>
        <v>0</v>
      </c>
      <c r="G34" s="240"/>
      <c r="H34" s="111"/>
    </row>
    <row r="35" spans="2:8" x14ac:dyDescent="0.25">
      <c r="B35" s="2"/>
      <c r="C35" s="239"/>
      <c r="D35" s="141"/>
      <c r="E35" s="141"/>
      <c r="F35" s="141"/>
      <c r="G35" s="240"/>
      <c r="H35" s="111"/>
    </row>
    <row r="36" spans="2:8" x14ac:dyDescent="0.25">
      <c r="B36" s="356" t="s">
        <v>441</v>
      </c>
      <c r="C36" s="357"/>
      <c r="D36" s="141">
        <f>D12+D26+D33</f>
        <v>83706543.118000001</v>
      </c>
      <c r="E36" s="141"/>
      <c r="F36" s="141">
        <f t="shared" ref="F36" si="6">F12+F26+F33</f>
        <v>86803685.213365987</v>
      </c>
      <c r="G36" s="240"/>
      <c r="H36" s="111"/>
    </row>
    <row r="37" spans="2:8" x14ac:dyDescent="0.25">
      <c r="B37" s="2"/>
      <c r="C37" s="239"/>
      <c r="D37" s="141"/>
      <c r="E37" s="141"/>
      <c r="F37" s="141"/>
      <c r="G37" s="240"/>
      <c r="H37" s="111"/>
    </row>
    <row r="38" spans="2:8" x14ac:dyDescent="0.25">
      <c r="B38" s="6" t="s">
        <v>442</v>
      </c>
      <c r="C38" s="6"/>
      <c r="D38" s="141"/>
      <c r="E38" s="141"/>
      <c r="F38" s="141"/>
      <c r="G38" s="240"/>
      <c r="H38" s="111"/>
    </row>
    <row r="39" spans="2:8" ht="28.5" customHeight="1" x14ac:dyDescent="0.25">
      <c r="B39" s="358" t="s">
        <v>443</v>
      </c>
      <c r="C39" s="359"/>
      <c r="D39" s="141">
        <v>0</v>
      </c>
      <c r="E39" s="141">
        <f t="shared" ref="E39:E41" si="7">D39*3.7%</f>
        <v>0</v>
      </c>
      <c r="F39" s="141">
        <f t="shared" ref="F39:F41" si="8">D39+E39</f>
        <v>0</v>
      </c>
      <c r="G39" s="240"/>
      <c r="H39" s="111"/>
    </row>
    <row r="40" spans="2:8" ht="28.5" customHeight="1" x14ac:dyDescent="0.25">
      <c r="B40" s="358" t="s">
        <v>444</v>
      </c>
      <c r="C40" s="359"/>
      <c r="D40" s="141">
        <v>0</v>
      </c>
      <c r="E40" s="141">
        <f t="shared" si="7"/>
        <v>0</v>
      </c>
      <c r="F40" s="141">
        <f t="shared" si="8"/>
        <v>0</v>
      </c>
      <c r="G40" s="240"/>
      <c r="H40" s="111"/>
    </row>
    <row r="41" spans="2:8" ht="15.75" customHeight="1" x14ac:dyDescent="0.25">
      <c r="B41" s="360" t="s">
        <v>445</v>
      </c>
      <c r="C41" s="361"/>
      <c r="D41" s="38">
        <v>0</v>
      </c>
      <c r="E41" s="141">
        <f t="shared" si="7"/>
        <v>0</v>
      </c>
      <c r="F41" s="141">
        <f t="shared" si="8"/>
        <v>0</v>
      </c>
      <c r="G41" s="240"/>
      <c r="H41" s="111"/>
    </row>
    <row r="42" spans="2:8" x14ac:dyDescent="0.25">
      <c r="B42" s="241" t="s">
        <v>446</v>
      </c>
    </row>
  </sheetData>
  <mergeCells count="15">
    <mergeCell ref="A1:F1"/>
    <mergeCell ref="A2:F2"/>
    <mergeCell ref="A4:F4"/>
    <mergeCell ref="B26:C26"/>
    <mergeCell ref="B33:C33"/>
    <mergeCell ref="B36:C36"/>
    <mergeCell ref="B39:C39"/>
    <mergeCell ref="B40:C40"/>
    <mergeCell ref="B41:C41"/>
    <mergeCell ref="B7:F7"/>
    <mergeCell ref="B8:F8"/>
    <mergeCell ref="B9:F9"/>
    <mergeCell ref="B10:F10"/>
    <mergeCell ref="B11:C11"/>
    <mergeCell ref="B12:C12"/>
  </mergeCells>
  <pageMargins left="0.7" right="0.7" top="0.75" bottom="0.75" header="0.3" footer="0.3"/>
  <pageSetup scale="85" orientation="portrait" horizontalDpi="360" verticalDpi="36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5"/>
  <sheetViews>
    <sheetView zoomScale="75" workbookViewId="0">
      <selection activeCell="I26" sqref="I26"/>
    </sheetView>
  </sheetViews>
  <sheetFormatPr baseColWidth="10" defaultRowHeight="15" x14ac:dyDescent="0.25"/>
  <cols>
    <col min="1" max="1" width="2.6640625" customWidth="1"/>
    <col min="2" max="2" width="9.88671875" customWidth="1"/>
    <col min="3" max="3" width="55.5546875" customWidth="1"/>
    <col min="4" max="5" width="25.5546875" style="115" customWidth="1"/>
    <col min="6" max="6" width="19.44140625" bestFit="1" customWidth="1"/>
    <col min="7" max="7" width="18.5546875" customWidth="1"/>
    <col min="8" max="8" width="4.5546875" customWidth="1"/>
    <col min="10" max="10" width="20" customWidth="1"/>
    <col min="11" max="11" width="20.109375" style="144" customWidth="1"/>
  </cols>
  <sheetData>
    <row r="2" spans="2:10" ht="15.6" x14ac:dyDescent="0.3">
      <c r="G2" s="27"/>
    </row>
    <row r="3" spans="2:10" ht="15.6" x14ac:dyDescent="0.3">
      <c r="G3" s="27"/>
    </row>
    <row r="4" spans="2:10" ht="21" customHeight="1" x14ac:dyDescent="0.25"/>
    <row r="5" spans="2:10" ht="21" customHeight="1" x14ac:dyDescent="0.25"/>
    <row r="6" spans="2:10" ht="15.6" x14ac:dyDescent="0.3">
      <c r="B6" s="11"/>
      <c r="C6" s="11"/>
      <c r="D6" s="112"/>
      <c r="E6" s="112"/>
      <c r="G6" s="27" t="s">
        <v>16</v>
      </c>
    </row>
    <row r="7" spans="2:10" ht="17.399999999999999" x14ac:dyDescent="0.3">
      <c r="B7" s="275" t="s">
        <v>125</v>
      </c>
      <c r="C7" s="275"/>
      <c r="D7" s="275"/>
      <c r="E7" s="275"/>
      <c r="F7" s="275"/>
      <c r="G7" s="275"/>
    </row>
    <row r="8" spans="2:10" ht="15.6" x14ac:dyDescent="0.3">
      <c r="B8" s="10"/>
      <c r="C8" s="10"/>
      <c r="D8" s="112"/>
      <c r="E8" s="112"/>
    </row>
    <row r="9" spans="2:10" ht="32.25" customHeight="1" x14ac:dyDescent="0.25">
      <c r="B9" s="277" t="s">
        <v>122</v>
      </c>
      <c r="C9" s="277"/>
      <c r="D9" s="277"/>
      <c r="E9" s="277"/>
      <c r="F9" s="277"/>
      <c r="G9" s="277"/>
    </row>
    <row r="10" spans="2:10" ht="10.5" customHeight="1" thickBot="1" x14ac:dyDescent="0.3"/>
    <row r="11" spans="2:10" ht="18.75" customHeight="1" thickBot="1" x14ac:dyDescent="0.35">
      <c r="B11" s="308" t="s">
        <v>3</v>
      </c>
      <c r="C11" s="308" t="s">
        <v>8</v>
      </c>
      <c r="D11" s="113" t="s">
        <v>4</v>
      </c>
      <c r="E11" s="113" t="s">
        <v>5</v>
      </c>
      <c r="F11" s="308" t="s">
        <v>9</v>
      </c>
      <c r="G11" s="308"/>
    </row>
    <row r="12" spans="2:10" ht="18" customHeight="1" thickBot="1" x14ac:dyDescent="0.35">
      <c r="B12" s="309"/>
      <c r="C12" s="309"/>
      <c r="D12" s="114" t="s">
        <v>119</v>
      </c>
      <c r="E12" s="114" t="s">
        <v>123</v>
      </c>
      <c r="F12" s="23" t="s">
        <v>6</v>
      </c>
      <c r="G12" s="23" t="s">
        <v>7</v>
      </c>
    </row>
    <row r="13" spans="2:10" ht="7.5" customHeight="1" x14ac:dyDescent="0.25">
      <c r="B13" s="17"/>
      <c r="G13" s="18"/>
    </row>
    <row r="14" spans="2:10" ht="15.6" x14ac:dyDescent="0.3">
      <c r="B14" s="19"/>
      <c r="C14" s="11" t="s">
        <v>10</v>
      </c>
      <c r="D14" s="117">
        <f>SUM(D16:D34)</f>
        <v>71367681.49000001</v>
      </c>
      <c r="E14" s="117">
        <f>SUM(E16:E34)</f>
        <v>73587663.260000005</v>
      </c>
      <c r="F14" s="117">
        <f>+E14-D14</f>
        <v>2219981.7699999958</v>
      </c>
      <c r="G14" s="121">
        <f>+F14/D14*100</f>
        <v>3.1106261597009537</v>
      </c>
    </row>
    <row r="15" spans="2:10" ht="13.5" customHeight="1" x14ac:dyDescent="0.25">
      <c r="B15" s="17"/>
      <c r="F15" s="118"/>
      <c r="G15" s="122"/>
    </row>
    <row r="16" spans="2:10" ht="24" customHeight="1" x14ac:dyDescent="0.25">
      <c r="B16" s="26" t="s">
        <v>109</v>
      </c>
      <c r="C16" s="146" t="s">
        <v>11</v>
      </c>
      <c r="D16" s="115">
        <v>20450.740000000002</v>
      </c>
      <c r="E16" s="115">
        <v>29563</v>
      </c>
      <c r="F16" s="115">
        <f>+E16-D16</f>
        <v>9112.2599999999984</v>
      </c>
      <c r="G16" s="123">
        <f>+F16/D16*100</f>
        <v>44.557116270609264</v>
      </c>
      <c r="J16" s="111"/>
    </row>
    <row r="17" spans="2:10" ht="6.75" customHeight="1" x14ac:dyDescent="0.25">
      <c r="B17" s="26"/>
      <c r="C17" s="147"/>
      <c r="F17" s="115"/>
      <c r="G17" s="123"/>
      <c r="J17" s="111"/>
    </row>
    <row r="18" spans="2:10" ht="23.25" customHeight="1" x14ac:dyDescent="0.25">
      <c r="B18" s="26" t="s">
        <v>110</v>
      </c>
      <c r="C18" s="146" t="s">
        <v>51</v>
      </c>
      <c r="D18" s="115">
        <v>0</v>
      </c>
      <c r="E18" s="115">
        <v>0</v>
      </c>
      <c r="F18" s="115">
        <f>+E18-D18</f>
        <v>0</v>
      </c>
      <c r="G18" s="123">
        <v>0</v>
      </c>
      <c r="J18" s="111"/>
    </row>
    <row r="19" spans="2:10" ht="7.5" customHeight="1" x14ac:dyDescent="0.25">
      <c r="B19" s="26"/>
      <c r="C19" s="147"/>
      <c r="F19" s="115"/>
      <c r="G19" s="123"/>
      <c r="J19" s="111"/>
    </row>
    <row r="20" spans="2:10" ht="20.100000000000001" customHeight="1" x14ac:dyDescent="0.25">
      <c r="B20" s="26" t="s">
        <v>111</v>
      </c>
      <c r="C20" s="146" t="s">
        <v>52</v>
      </c>
      <c r="D20" s="115">
        <v>39197.78</v>
      </c>
      <c r="E20" s="115">
        <v>0</v>
      </c>
      <c r="F20" s="115">
        <f>+E20-D20</f>
        <v>-39197.78</v>
      </c>
      <c r="G20" s="123">
        <f>+F20-E20</f>
        <v>-39197.78</v>
      </c>
      <c r="J20" s="111"/>
    </row>
    <row r="21" spans="2:10" ht="8.25" customHeight="1" x14ac:dyDescent="0.25">
      <c r="B21" s="26"/>
      <c r="C21" s="147"/>
      <c r="F21" s="115"/>
      <c r="G21" s="123"/>
      <c r="J21" s="111"/>
    </row>
    <row r="22" spans="2:10" ht="22.5" customHeight="1" x14ac:dyDescent="0.25">
      <c r="B22" s="26" t="s">
        <v>112</v>
      </c>
      <c r="C22" s="146" t="s">
        <v>12</v>
      </c>
      <c r="D22" s="115">
        <v>165018.97</v>
      </c>
      <c r="E22" s="115">
        <v>33558</v>
      </c>
      <c r="F22" s="115">
        <f>+E22-D22</f>
        <v>-131460.97</v>
      </c>
      <c r="G22" s="123">
        <f>+F22/D22*100</f>
        <v>-79.664156187618914</v>
      </c>
      <c r="J22" s="111"/>
    </row>
    <row r="23" spans="2:10" ht="6.75" customHeight="1" x14ac:dyDescent="0.25">
      <c r="B23" s="26"/>
      <c r="C23" s="147"/>
      <c r="F23" s="115"/>
      <c r="G23" s="123"/>
      <c r="J23" s="111"/>
    </row>
    <row r="24" spans="2:10" ht="23.25" customHeight="1" x14ac:dyDescent="0.25">
      <c r="B24" s="26" t="s">
        <v>113</v>
      </c>
      <c r="C24" s="146" t="s">
        <v>13</v>
      </c>
      <c r="D24" s="115">
        <v>44525.74</v>
      </c>
      <c r="E24" s="115">
        <v>0</v>
      </c>
      <c r="F24" s="115">
        <f>+E24-D24</f>
        <v>-44525.74</v>
      </c>
      <c r="G24" s="123">
        <f>+F24/D24*100</f>
        <v>-100</v>
      </c>
      <c r="J24" s="111"/>
    </row>
    <row r="25" spans="2:10" ht="7.5" customHeight="1" x14ac:dyDescent="0.25">
      <c r="B25" s="26"/>
      <c r="C25" s="147"/>
      <c r="F25" s="115"/>
      <c r="G25" s="123"/>
      <c r="J25" s="111"/>
    </row>
    <row r="26" spans="2:10" ht="24" customHeight="1" x14ac:dyDescent="0.25">
      <c r="B26" s="26" t="s">
        <v>114</v>
      </c>
      <c r="C26" s="146" t="s">
        <v>14</v>
      </c>
      <c r="D26" s="115">
        <v>0</v>
      </c>
      <c r="E26" s="115">
        <v>0</v>
      </c>
      <c r="F26" s="115">
        <f>+E26-D26</f>
        <v>0</v>
      </c>
      <c r="G26" s="123" t="e">
        <f>+F26/D26*100</f>
        <v>#DIV/0!</v>
      </c>
      <c r="J26" s="111"/>
    </row>
    <row r="27" spans="2:10" ht="7.5" customHeight="1" x14ac:dyDescent="0.25">
      <c r="B27" s="26"/>
      <c r="C27" s="147"/>
      <c r="F27" s="115"/>
      <c r="G27" s="123"/>
      <c r="J27" s="111"/>
    </row>
    <row r="28" spans="2:10" ht="23.25" customHeight="1" x14ac:dyDescent="0.25">
      <c r="B28" s="26" t="s">
        <v>115</v>
      </c>
      <c r="C28" s="146" t="s">
        <v>92</v>
      </c>
      <c r="D28" s="115">
        <v>0</v>
      </c>
      <c r="E28" s="115">
        <v>0</v>
      </c>
      <c r="F28" s="115">
        <f>+E28-D28</f>
        <v>0</v>
      </c>
      <c r="G28" s="123">
        <v>0</v>
      </c>
      <c r="J28" s="111"/>
    </row>
    <row r="29" spans="2:10" ht="7.5" customHeight="1" x14ac:dyDescent="0.25">
      <c r="B29" s="26"/>
      <c r="C29" s="147"/>
      <c r="F29" s="115"/>
      <c r="G29" s="123"/>
    </row>
    <row r="30" spans="2:10" ht="22.5" customHeight="1" x14ac:dyDescent="0.25">
      <c r="B30" s="26" t="s">
        <v>116</v>
      </c>
      <c r="C30" s="146" t="s">
        <v>93</v>
      </c>
      <c r="D30" s="115">
        <v>71098488.260000005</v>
      </c>
      <c r="E30" s="115">
        <v>73524542.260000005</v>
      </c>
      <c r="F30" s="115">
        <f>+E30-D30</f>
        <v>2426054</v>
      </c>
      <c r="G30" s="123">
        <f>+F30/D30*100</f>
        <v>3.4122441410120636</v>
      </c>
    </row>
    <row r="31" spans="2:10" ht="8.25" customHeight="1" x14ac:dyDescent="0.25">
      <c r="B31" s="33"/>
      <c r="C31" s="147"/>
      <c r="F31" s="115"/>
      <c r="G31" s="123"/>
    </row>
    <row r="32" spans="2:10" ht="26.4" x14ac:dyDescent="0.25">
      <c r="B32" s="26" t="s">
        <v>117</v>
      </c>
      <c r="C32" s="146" t="s">
        <v>97</v>
      </c>
      <c r="D32" s="115">
        <v>0</v>
      </c>
      <c r="E32" s="115">
        <v>0</v>
      </c>
      <c r="F32" s="115">
        <f>+E32-D32</f>
        <v>0</v>
      </c>
      <c r="G32" s="123">
        <v>0</v>
      </c>
    </row>
    <row r="33" spans="2:10" ht="7.5" customHeight="1" x14ac:dyDescent="0.25">
      <c r="B33" s="33"/>
      <c r="C33" s="147"/>
      <c r="D33" s="124"/>
      <c r="F33" s="115"/>
      <c r="G33" s="120"/>
    </row>
    <row r="34" spans="2:10" ht="16.5" customHeight="1" x14ac:dyDescent="0.25">
      <c r="B34" s="33"/>
      <c r="C34" s="16"/>
      <c r="F34" s="115"/>
      <c r="G34" s="123"/>
    </row>
    <row r="35" spans="2:10" ht="14.1" customHeight="1" thickBot="1" x14ac:dyDescent="0.3">
      <c r="B35" s="20"/>
      <c r="C35" s="16"/>
      <c r="G35" s="18"/>
    </row>
    <row r="36" spans="2:10" ht="14.1" customHeight="1" x14ac:dyDescent="0.25">
      <c r="B36" s="24"/>
      <c r="C36" s="24"/>
      <c r="D36" s="116"/>
      <c r="E36" s="116"/>
      <c r="F36" s="25"/>
      <c r="G36" s="25"/>
      <c r="J36" s="144"/>
    </row>
    <row r="37" spans="2:10" x14ac:dyDescent="0.25">
      <c r="J37" s="144"/>
    </row>
    <row r="38" spans="2:10" x14ac:dyDescent="0.25">
      <c r="J38" s="144"/>
    </row>
    <row r="39" spans="2:10" x14ac:dyDescent="0.25">
      <c r="J39" s="144"/>
    </row>
    <row r="40" spans="2:10" x14ac:dyDescent="0.25">
      <c r="J40" s="145"/>
    </row>
    <row r="41" spans="2:10" x14ac:dyDescent="0.25">
      <c r="J41" s="144"/>
    </row>
    <row r="42" spans="2:10" x14ac:dyDescent="0.25">
      <c r="J42" s="144"/>
    </row>
    <row r="43" spans="2:10" x14ac:dyDescent="0.25">
      <c r="J43" s="144"/>
    </row>
    <row r="44" spans="2:10" x14ac:dyDescent="0.25">
      <c r="J44" s="144"/>
    </row>
    <row r="45" spans="2:10" x14ac:dyDescent="0.25">
      <c r="J45" s="145"/>
    </row>
  </sheetData>
  <mergeCells count="5">
    <mergeCell ref="F11:G11"/>
    <mergeCell ref="B7:G7"/>
    <mergeCell ref="B9:G9"/>
    <mergeCell ref="B11:B12"/>
    <mergeCell ref="C11:C12"/>
  </mergeCells>
  <phoneticPr fontId="12" type="noConversion"/>
  <pageMargins left="0.39370078740157499" right="0.196850393700787" top="0.39370078740157499" bottom="0.196850393700787" header="0.39370078740157499" footer="0.39370078740157499"/>
  <pageSetup scale="85" orientation="landscape" useFirstPageNumber="1" horizontalDpi="300" verticalDpi="300" r:id="rId1"/>
  <headerFooter alignWithMargins="0">
    <oddHeader xml:space="preserve">&amp;R    </oddHeader>
    <oddFooter>&amp;R&amp;P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
  <sheetViews>
    <sheetView zoomScale="75" workbookViewId="0">
      <selection activeCell="E35" sqref="E35"/>
    </sheetView>
  </sheetViews>
  <sheetFormatPr baseColWidth="10" defaultRowHeight="15" x14ac:dyDescent="0.25"/>
  <cols>
    <col min="1" max="1" width="2.6640625" customWidth="1"/>
    <col min="2" max="2" width="9.88671875" customWidth="1"/>
    <col min="3" max="3" width="55.109375" customWidth="1"/>
    <col min="4" max="5" width="25.5546875" style="115" customWidth="1"/>
    <col min="6" max="6" width="21.109375" style="115" customWidth="1"/>
    <col min="7" max="7" width="18.5546875" style="115" customWidth="1"/>
    <col min="8" max="8" width="4.5546875" customWidth="1"/>
  </cols>
  <sheetData>
    <row r="2" spans="2:7" ht="15.6" x14ac:dyDescent="0.3">
      <c r="G2" s="128"/>
    </row>
    <row r="3" spans="2:7" ht="15.6" x14ac:dyDescent="0.3">
      <c r="G3" s="128"/>
    </row>
    <row r="4" spans="2:7" ht="21" customHeight="1" x14ac:dyDescent="0.25"/>
    <row r="5" spans="2:7" ht="14.1" customHeight="1" x14ac:dyDescent="0.25"/>
    <row r="6" spans="2:7" ht="22.5" customHeight="1" x14ac:dyDescent="0.3">
      <c r="B6" s="275" t="s">
        <v>125</v>
      </c>
      <c r="C6" s="275"/>
      <c r="D6" s="275"/>
      <c r="E6" s="275"/>
      <c r="F6" s="275"/>
      <c r="G6" s="275"/>
    </row>
    <row r="7" spans="2:7" ht="15.6" x14ac:dyDescent="0.3">
      <c r="B7" s="10"/>
      <c r="C7" s="10"/>
      <c r="D7" s="112"/>
      <c r="E7" s="112"/>
      <c r="G7" s="128" t="s">
        <v>17</v>
      </c>
    </row>
    <row r="8" spans="2:7" ht="25.5" customHeight="1" x14ac:dyDescent="0.25">
      <c r="B8" s="277" t="s">
        <v>124</v>
      </c>
      <c r="C8" s="277"/>
      <c r="D8" s="277"/>
      <c r="E8" s="277"/>
      <c r="F8" s="277"/>
      <c r="G8" s="277"/>
    </row>
    <row r="9" spans="2:7" ht="10.5" customHeight="1" thickBot="1" x14ac:dyDescent="0.3"/>
    <row r="10" spans="2:7" ht="16.2" thickBot="1" x14ac:dyDescent="0.35">
      <c r="B10" s="308" t="s">
        <v>3</v>
      </c>
      <c r="C10" s="308" t="s">
        <v>8</v>
      </c>
      <c r="D10" s="113" t="s">
        <v>5</v>
      </c>
      <c r="E10" s="113" t="s">
        <v>4</v>
      </c>
      <c r="F10" s="368" t="s">
        <v>9</v>
      </c>
      <c r="G10" s="368"/>
    </row>
    <row r="11" spans="2:7" ht="16.2" thickBot="1" x14ac:dyDescent="0.35">
      <c r="B11" s="309"/>
      <c r="C11" s="309"/>
      <c r="D11" s="114" t="s">
        <v>123</v>
      </c>
      <c r="E11" s="114" t="s">
        <v>121</v>
      </c>
      <c r="F11" s="129" t="s">
        <v>6</v>
      </c>
      <c r="G11" s="129" t="s">
        <v>7</v>
      </c>
    </row>
    <row r="12" spans="2:7" ht="7.5" customHeight="1" x14ac:dyDescent="0.25">
      <c r="B12" s="17"/>
      <c r="G12" s="130"/>
    </row>
    <row r="13" spans="2:7" ht="20.25" customHeight="1" x14ac:dyDescent="0.3">
      <c r="B13" s="19"/>
      <c r="C13" s="11" t="s">
        <v>10</v>
      </c>
      <c r="D13" s="117">
        <f>SUM(D15:D32)</f>
        <v>73587663.260000005</v>
      </c>
      <c r="E13" s="117">
        <f>SUM(E15:E32)</f>
        <v>74139363.600000009</v>
      </c>
      <c r="F13" s="117">
        <f>+E13-D13</f>
        <v>551700.34000000358</v>
      </c>
      <c r="G13" s="133">
        <f>+F13/E13*100</f>
        <v>0.74413956798518233</v>
      </c>
    </row>
    <row r="14" spans="2:7" ht="13.5" customHeight="1" x14ac:dyDescent="0.25">
      <c r="B14" s="17"/>
      <c r="G14" s="134"/>
    </row>
    <row r="15" spans="2:7" ht="20.25" customHeight="1" x14ac:dyDescent="0.25">
      <c r="B15" s="26" t="s">
        <v>109</v>
      </c>
      <c r="C15" s="146" t="s">
        <v>11</v>
      </c>
      <c r="D15" s="115">
        <v>29563</v>
      </c>
      <c r="E15" s="115">
        <v>26089.74</v>
      </c>
      <c r="F15" s="136">
        <f>+E15-D15</f>
        <v>-3473.2599999999984</v>
      </c>
      <c r="G15" s="134">
        <f>+F15/E15*100</f>
        <v>-13.312742863669772</v>
      </c>
    </row>
    <row r="16" spans="2:7" ht="10.5" customHeight="1" x14ac:dyDescent="0.25">
      <c r="B16" s="26"/>
      <c r="C16" s="147"/>
      <c r="G16" s="134"/>
    </row>
    <row r="17" spans="1:7" ht="20.25" customHeight="1" x14ac:dyDescent="0.25">
      <c r="B17" s="26" t="s">
        <v>110</v>
      </c>
      <c r="C17" s="146" t="s">
        <v>51</v>
      </c>
      <c r="D17" s="115">
        <v>0</v>
      </c>
      <c r="E17" s="115">
        <v>0</v>
      </c>
      <c r="F17" s="136">
        <f>+E17-D17</f>
        <v>0</v>
      </c>
      <c r="G17" s="134">
        <v>0</v>
      </c>
    </row>
    <row r="18" spans="1:7" ht="7.5" customHeight="1" x14ac:dyDescent="0.25">
      <c r="B18" s="26"/>
      <c r="C18" s="147"/>
      <c r="G18" s="134"/>
    </row>
    <row r="19" spans="1:7" ht="20.25" customHeight="1" x14ac:dyDescent="0.25">
      <c r="B19" s="26" t="s">
        <v>111</v>
      </c>
      <c r="C19" s="146" t="s">
        <v>52</v>
      </c>
      <c r="D19" s="115">
        <v>0</v>
      </c>
      <c r="E19" s="115">
        <v>0</v>
      </c>
      <c r="F19" s="136">
        <f>+E19-D19</f>
        <v>0</v>
      </c>
      <c r="G19" s="134">
        <v>0</v>
      </c>
    </row>
    <row r="20" spans="1:7" ht="7.5" customHeight="1" x14ac:dyDescent="0.25">
      <c r="B20" s="26"/>
      <c r="C20" s="147"/>
      <c r="G20" s="134"/>
    </row>
    <row r="21" spans="1:7" ht="20.25" customHeight="1" x14ac:dyDescent="0.25">
      <c r="B21" s="26" t="s">
        <v>112</v>
      </c>
      <c r="C21" s="146" t="s">
        <v>12</v>
      </c>
      <c r="D21" s="115">
        <v>33558</v>
      </c>
      <c r="E21" s="115">
        <v>163089.39000000001</v>
      </c>
      <c r="F21" s="136">
        <f>+E21-D21</f>
        <v>129531.39000000001</v>
      </c>
      <c r="G21" s="134">
        <f>+F21/E21*100</f>
        <v>79.423554162536263</v>
      </c>
    </row>
    <row r="22" spans="1:7" ht="7.5" customHeight="1" x14ac:dyDescent="0.25">
      <c r="B22" s="26"/>
      <c r="C22" s="147"/>
      <c r="G22" s="134"/>
    </row>
    <row r="23" spans="1:7" ht="20.25" customHeight="1" x14ac:dyDescent="0.25">
      <c r="B23" s="26" t="s">
        <v>113</v>
      </c>
      <c r="C23" s="146" t="s">
        <v>13</v>
      </c>
      <c r="D23" s="115">
        <v>0</v>
      </c>
      <c r="E23" s="115">
        <v>45416.25</v>
      </c>
      <c r="F23" s="136">
        <f>+E23-D23</f>
        <v>45416.25</v>
      </c>
      <c r="G23" s="134">
        <f>+F23/E23*100</f>
        <v>100</v>
      </c>
    </row>
    <row r="24" spans="1:7" ht="8.25" customHeight="1" x14ac:dyDescent="0.25">
      <c r="B24" s="26"/>
      <c r="C24" s="147"/>
      <c r="G24" s="134"/>
    </row>
    <row r="25" spans="1:7" ht="20.25" customHeight="1" x14ac:dyDescent="0.25">
      <c r="B25" s="26" t="s">
        <v>114</v>
      </c>
      <c r="C25" s="146" t="s">
        <v>14</v>
      </c>
      <c r="D25" s="115">
        <v>0</v>
      </c>
      <c r="E25" s="115">
        <v>39981.74</v>
      </c>
      <c r="F25" s="136">
        <f>+E25-D25</f>
        <v>39981.74</v>
      </c>
      <c r="G25" s="134">
        <f>+F25/E25*100</f>
        <v>100</v>
      </c>
    </row>
    <row r="26" spans="1:7" ht="8.25" customHeight="1" x14ac:dyDescent="0.25">
      <c r="B26" s="26"/>
      <c r="C26" s="147"/>
      <c r="G26" s="134"/>
    </row>
    <row r="27" spans="1:7" ht="20.25" customHeight="1" x14ac:dyDescent="0.25">
      <c r="B27" s="26" t="s">
        <v>115</v>
      </c>
      <c r="C27" s="146" t="s">
        <v>92</v>
      </c>
      <c r="D27" s="115">
        <v>0</v>
      </c>
      <c r="E27" s="115">
        <v>0</v>
      </c>
      <c r="F27" s="136">
        <f>+E27-D27</f>
        <v>0</v>
      </c>
      <c r="G27" s="134">
        <v>0</v>
      </c>
    </row>
    <row r="28" spans="1:7" ht="10.5" customHeight="1" x14ac:dyDescent="0.25">
      <c r="B28" s="26"/>
      <c r="C28" s="147"/>
      <c r="G28" s="134"/>
    </row>
    <row r="29" spans="1:7" ht="23.25" customHeight="1" x14ac:dyDescent="0.25">
      <c r="B29" s="26" t="s">
        <v>116</v>
      </c>
      <c r="C29" s="146" t="s">
        <v>93</v>
      </c>
      <c r="D29" s="115">
        <v>73524542.260000005</v>
      </c>
      <c r="E29" s="115">
        <v>73864786.480000004</v>
      </c>
      <c r="F29" s="136">
        <f>+E29-D29</f>
        <v>340244.21999999881</v>
      </c>
      <c r="G29" s="134">
        <f>+F29/E29*100</f>
        <v>0.46063115621694112</v>
      </c>
    </row>
    <row r="30" spans="1:7" ht="8.25" customHeight="1" x14ac:dyDescent="0.25">
      <c r="B30" s="33"/>
      <c r="C30" s="147"/>
      <c r="F30" s="136"/>
      <c r="G30" s="134"/>
    </row>
    <row r="31" spans="1:7" ht="26.4" x14ac:dyDescent="0.25">
      <c r="B31" s="26" t="s">
        <v>117</v>
      </c>
      <c r="C31" s="146" t="s">
        <v>97</v>
      </c>
      <c r="D31" s="115">
        <v>0</v>
      </c>
      <c r="E31" s="115">
        <v>0</v>
      </c>
      <c r="F31" s="136">
        <f>+E31-D31</f>
        <v>0</v>
      </c>
      <c r="G31" s="134">
        <v>0</v>
      </c>
    </row>
    <row r="32" spans="1:7" x14ac:dyDescent="0.25">
      <c r="A32" s="137"/>
      <c r="B32" s="28"/>
      <c r="C32" s="16"/>
      <c r="F32" s="136"/>
      <c r="G32" s="134"/>
    </row>
    <row r="33" spans="2:7" ht="15.6" thickBot="1" x14ac:dyDescent="0.3">
      <c r="B33" s="34"/>
      <c r="C33" s="32"/>
      <c r="D33" s="131"/>
      <c r="E33" s="131"/>
      <c r="F33" s="131"/>
      <c r="G33" s="132"/>
    </row>
  </sheetData>
  <mergeCells count="5">
    <mergeCell ref="B6:G6"/>
    <mergeCell ref="B8:G8"/>
    <mergeCell ref="B10:B11"/>
    <mergeCell ref="C10:C11"/>
    <mergeCell ref="F10:G10"/>
  </mergeCells>
  <phoneticPr fontId="0" type="noConversion"/>
  <pageMargins left="0.39370078740157499" right="0.196850393700787" top="0.39370078740157499" bottom="0.196850393700787" header="0.39370078740157499" footer="0.39370078740157499"/>
  <pageSetup scale="85" orientation="landscape" useFirstPageNumber="1" horizontalDpi="300" verticalDpi="300" r:id="rId1"/>
  <headerFooter alignWithMargins="0">
    <oddHeader xml:space="preserve">&amp;R    </oddHeader>
    <oddFooter>&amp;R&amp;P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4"/>
  <sheetViews>
    <sheetView topLeftCell="A7" zoomScale="75" workbookViewId="0">
      <selection activeCell="K21" sqref="K21:K22"/>
    </sheetView>
  </sheetViews>
  <sheetFormatPr baseColWidth="10" defaultRowHeight="15" x14ac:dyDescent="0.25"/>
  <cols>
    <col min="1" max="1" width="2.6640625" customWidth="1"/>
    <col min="2" max="2" width="9.88671875" customWidth="1"/>
    <col min="3" max="3" width="54.44140625" customWidth="1"/>
    <col min="4" max="5" width="25.5546875" style="118" customWidth="1"/>
    <col min="6" max="6" width="19.6640625" style="118" customWidth="1"/>
    <col min="7" max="7" width="20.33203125" style="118" customWidth="1"/>
    <col min="8" max="8" width="4.5546875" customWidth="1"/>
  </cols>
  <sheetData>
    <row r="2" spans="2:7" ht="15.6" x14ac:dyDescent="0.3">
      <c r="G2" s="27"/>
    </row>
    <row r="3" spans="2:7" ht="15.6" x14ac:dyDescent="0.3">
      <c r="G3" s="27"/>
    </row>
    <row r="4" spans="2:7" ht="21" customHeight="1" x14ac:dyDescent="0.25"/>
    <row r="5" spans="2:7" ht="21" customHeight="1" x14ac:dyDescent="0.25"/>
    <row r="6" spans="2:7" ht="23.25" customHeight="1" x14ac:dyDescent="0.3">
      <c r="B6" s="275" t="s">
        <v>125</v>
      </c>
      <c r="C6" s="275"/>
      <c r="D6" s="275"/>
      <c r="E6" s="275"/>
      <c r="F6" s="275"/>
      <c r="G6" s="275"/>
    </row>
    <row r="7" spans="2:7" ht="15.6" x14ac:dyDescent="0.3">
      <c r="B7" s="10"/>
      <c r="C7" s="10"/>
      <c r="D7" s="11"/>
      <c r="E7" s="11"/>
      <c r="G7" s="27" t="s">
        <v>18</v>
      </c>
    </row>
    <row r="8" spans="2:7" ht="22.5" customHeight="1" x14ac:dyDescent="0.25">
      <c r="B8" s="277" t="s">
        <v>120</v>
      </c>
      <c r="C8" s="277"/>
      <c r="D8" s="277"/>
      <c r="E8" s="277"/>
      <c r="F8" s="277"/>
      <c r="G8" s="277"/>
    </row>
    <row r="9" spans="2:7" ht="17.25" customHeight="1" thickBot="1" x14ac:dyDescent="0.3"/>
    <row r="10" spans="2:7" ht="16.2" thickBot="1" x14ac:dyDescent="0.35">
      <c r="B10" s="308" t="s">
        <v>3</v>
      </c>
      <c r="C10" s="308" t="s">
        <v>8</v>
      </c>
      <c r="D10" s="21" t="s">
        <v>4</v>
      </c>
      <c r="E10" s="21" t="s">
        <v>4</v>
      </c>
      <c r="F10" s="308" t="s">
        <v>9</v>
      </c>
      <c r="G10" s="308"/>
    </row>
    <row r="11" spans="2:7" ht="16.2" thickBot="1" x14ac:dyDescent="0.35">
      <c r="B11" s="309"/>
      <c r="C11" s="309"/>
      <c r="D11" s="22" t="s">
        <v>119</v>
      </c>
      <c r="E11" s="22" t="s">
        <v>121</v>
      </c>
      <c r="F11" s="23" t="s">
        <v>6</v>
      </c>
      <c r="G11" s="23" t="s">
        <v>7</v>
      </c>
    </row>
    <row r="12" spans="2:7" ht="7.5" customHeight="1" x14ac:dyDescent="0.25">
      <c r="B12" s="17"/>
      <c r="G12" s="119"/>
    </row>
    <row r="13" spans="2:7" ht="20.25" customHeight="1" x14ac:dyDescent="0.3">
      <c r="B13" s="19"/>
      <c r="C13" s="11" t="s">
        <v>10</v>
      </c>
      <c r="D13" s="117">
        <f>SUM(D15:D33)</f>
        <v>71367681.49000001</v>
      </c>
      <c r="E13" s="117">
        <f>SUM(E15:E33)</f>
        <v>74139363.600000009</v>
      </c>
      <c r="F13" s="117">
        <f>+E13-D13</f>
        <v>2771682.1099999994</v>
      </c>
      <c r="G13" s="121">
        <f>+F13/D13*100</f>
        <v>3.8836656202546886</v>
      </c>
    </row>
    <row r="14" spans="2:7" ht="12" customHeight="1" x14ac:dyDescent="0.25">
      <c r="B14" s="17"/>
      <c r="G14" s="122"/>
    </row>
    <row r="15" spans="2:7" ht="20.25" customHeight="1" x14ac:dyDescent="0.25">
      <c r="B15" s="26" t="s">
        <v>109</v>
      </c>
      <c r="C15" s="146" t="s">
        <v>11</v>
      </c>
      <c r="D15" s="115">
        <v>20450.740000000002</v>
      </c>
      <c r="E15" s="115">
        <v>26089.74</v>
      </c>
      <c r="F15" s="115">
        <f>+E15-D15</f>
        <v>5639</v>
      </c>
      <c r="G15" s="123">
        <f>+F15/D15*100</f>
        <v>27.573574354766624</v>
      </c>
    </row>
    <row r="16" spans="2:7" ht="9" customHeight="1" x14ac:dyDescent="0.25">
      <c r="B16" s="26"/>
      <c r="C16" s="147"/>
      <c r="D16" s="115"/>
      <c r="E16" s="115"/>
      <c r="G16" s="122"/>
    </row>
    <row r="17" spans="2:7" ht="20.25" customHeight="1" x14ac:dyDescent="0.25">
      <c r="B17" s="26" t="s">
        <v>110</v>
      </c>
      <c r="C17" s="146" t="s">
        <v>51</v>
      </c>
      <c r="D17" s="115">
        <v>0</v>
      </c>
      <c r="E17" s="115">
        <v>0</v>
      </c>
      <c r="F17" s="115">
        <f>+E17-D17</f>
        <v>0</v>
      </c>
      <c r="G17" s="123">
        <v>0</v>
      </c>
    </row>
    <row r="18" spans="2:7" ht="7.5" customHeight="1" x14ac:dyDescent="0.25">
      <c r="B18" s="26"/>
      <c r="C18" s="147"/>
      <c r="D18" s="115"/>
      <c r="E18" s="115"/>
      <c r="F18" s="115"/>
      <c r="G18" s="123"/>
    </row>
    <row r="19" spans="2:7" ht="20.25" customHeight="1" x14ac:dyDescent="0.25">
      <c r="B19" s="26" t="s">
        <v>111</v>
      </c>
      <c r="C19" s="146" t="s">
        <v>52</v>
      </c>
      <c r="D19" s="115">
        <v>39197.78</v>
      </c>
      <c r="E19" s="115">
        <v>0</v>
      </c>
      <c r="F19" s="115">
        <f>+E19-D19</f>
        <v>-39197.78</v>
      </c>
      <c r="G19" s="134">
        <f>+F19-E19</f>
        <v>-39197.78</v>
      </c>
    </row>
    <row r="20" spans="2:7" ht="8.25" customHeight="1" x14ac:dyDescent="0.25">
      <c r="B20" s="26"/>
      <c r="C20" s="147"/>
      <c r="D20" s="115"/>
      <c r="E20" s="115"/>
      <c r="F20" s="115"/>
      <c r="G20" s="123"/>
    </row>
    <row r="21" spans="2:7" ht="20.25" customHeight="1" x14ac:dyDescent="0.25">
      <c r="B21" s="26" t="s">
        <v>112</v>
      </c>
      <c r="C21" s="146" t="s">
        <v>12</v>
      </c>
      <c r="D21" s="115">
        <v>165018.97</v>
      </c>
      <c r="E21" s="115">
        <v>163089.39000000001</v>
      </c>
      <c r="F21" s="115">
        <f>+E21-D21</f>
        <v>-1929.5799999999872</v>
      </c>
      <c r="G21" s="123">
        <f>+F21/D21*100</f>
        <v>-1.1693079892572273</v>
      </c>
    </row>
    <row r="22" spans="2:7" ht="7.5" customHeight="1" x14ac:dyDescent="0.25">
      <c r="B22" s="26"/>
      <c r="C22" s="147"/>
      <c r="D22" s="115"/>
      <c r="E22" s="115"/>
      <c r="F22" s="115"/>
      <c r="G22" s="123"/>
    </row>
    <row r="23" spans="2:7" ht="20.25" customHeight="1" x14ac:dyDescent="0.25">
      <c r="B23" s="26" t="s">
        <v>113</v>
      </c>
      <c r="C23" s="146" t="s">
        <v>13</v>
      </c>
      <c r="D23" s="115">
        <v>44525.74</v>
      </c>
      <c r="E23" s="115">
        <v>45416.25</v>
      </c>
      <c r="F23" s="115">
        <f>+E23-D23</f>
        <v>890.51000000000204</v>
      </c>
      <c r="G23" s="123">
        <f>+F23/D23*100</f>
        <v>1.9999892197187559</v>
      </c>
    </row>
    <row r="24" spans="2:7" ht="8.25" customHeight="1" x14ac:dyDescent="0.25">
      <c r="B24" s="26"/>
      <c r="C24" s="147"/>
      <c r="D24" s="115"/>
      <c r="E24" s="115"/>
      <c r="F24" s="115"/>
      <c r="G24" s="123"/>
    </row>
    <row r="25" spans="2:7" ht="20.25" customHeight="1" x14ac:dyDescent="0.25">
      <c r="B25" s="26" t="s">
        <v>114</v>
      </c>
      <c r="C25" s="146" t="s">
        <v>14</v>
      </c>
      <c r="D25" s="115">
        <v>0</v>
      </c>
      <c r="E25" s="115">
        <v>39981.74</v>
      </c>
      <c r="F25" s="115">
        <f>+E25-D25</f>
        <v>39981.74</v>
      </c>
      <c r="G25" s="123" t="e">
        <f>+F25/D25*100</f>
        <v>#DIV/0!</v>
      </c>
    </row>
    <row r="26" spans="2:7" ht="9" customHeight="1" x14ac:dyDescent="0.25">
      <c r="B26" s="26"/>
      <c r="C26" s="147"/>
      <c r="D26" s="115"/>
      <c r="E26" s="115"/>
      <c r="F26" s="115"/>
      <c r="G26" s="123"/>
    </row>
    <row r="27" spans="2:7" ht="20.25" customHeight="1" x14ac:dyDescent="0.25">
      <c r="B27" s="26" t="s">
        <v>115</v>
      </c>
      <c r="C27" s="146" t="s">
        <v>92</v>
      </c>
      <c r="D27" s="115">
        <v>0</v>
      </c>
      <c r="E27" s="115">
        <v>0</v>
      </c>
      <c r="F27" s="115">
        <f>+E27-D27</f>
        <v>0</v>
      </c>
      <c r="G27" s="123">
        <v>0</v>
      </c>
    </row>
    <row r="28" spans="2:7" ht="8.25" customHeight="1" x14ac:dyDescent="0.25">
      <c r="B28" s="26"/>
      <c r="C28" s="147"/>
      <c r="D28" s="115"/>
      <c r="E28" s="115"/>
      <c r="F28" s="115"/>
      <c r="G28" s="123"/>
    </row>
    <row r="29" spans="2:7" ht="23.25" customHeight="1" x14ac:dyDescent="0.25">
      <c r="B29" s="26" t="s">
        <v>116</v>
      </c>
      <c r="C29" s="146" t="s">
        <v>93</v>
      </c>
      <c r="D29" s="115">
        <v>71098488.260000005</v>
      </c>
      <c r="E29" s="115">
        <v>73864786.480000004</v>
      </c>
      <c r="F29" s="115">
        <f>+E29-D29</f>
        <v>2766298.2199999988</v>
      </c>
      <c r="G29" s="123">
        <f>+F29/D29*100</f>
        <v>3.8907975228445433</v>
      </c>
    </row>
    <row r="30" spans="2:7" ht="7.5" customHeight="1" x14ac:dyDescent="0.25">
      <c r="B30" s="33"/>
      <c r="C30" s="147"/>
      <c r="D30" s="115"/>
      <c r="E30" s="115"/>
      <c r="F30" s="115"/>
      <c r="G30" s="134"/>
    </row>
    <row r="31" spans="2:7" ht="26.4" x14ac:dyDescent="0.25">
      <c r="B31" s="26" t="s">
        <v>117</v>
      </c>
      <c r="C31" s="146" t="s">
        <v>97</v>
      </c>
      <c r="D31" s="115">
        <v>0</v>
      </c>
      <c r="E31" s="115">
        <v>0</v>
      </c>
      <c r="F31" s="115">
        <f>+E31-D31</f>
        <v>0</v>
      </c>
      <c r="G31" s="123">
        <v>0</v>
      </c>
    </row>
    <row r="32" spans="2:7" ht="5.25" customHeight="1" x14ac:dyDescent="0.25">
      <c r="B32" s="33"/>
      <c r="C32" s="16"/>
      <c r="D32" s="124"/>
      <c r="E32" s="115"/>
      <c r="G32" s="119"/>
    </row>
    <row r="33" spans="2:7" ht="18" customHeight="1" x14ac:dyDescent="0.25">
      <c r="B33" s="33"/>
      <c r="C33" s="16"/>
      <c r="D33" s="115"/>
      <c r="E33" s="115"/>
      <c r="F33" s="115"/>
      <c r="G33" s="134"/>
    </row>
    <row r="34" spans="2:7" ht="15.6" thickBot="1" x14ac:dyDescent="0.3">
      <c r="B34" s="30"/>
      <c r="C34" s="31"/>
      <c r="D34" s="127"/>
      <c r="E34" s="127"/>
      <c r="F34" s="125"/>
      <c r="G34" s="126"/>
    </row>
  </sheetData>
  <mergeCells count="5">
    <mergeCell ref="B6:G6"/>
    <mergeCell ref="B8:G8"/>
    <mergeCell ref="B10:B11"/>
    <mergeCell ref="C10:C11"/>
    <mergeCell ref="F10:G10"/>
  </mergeCells>
  <phoneticPr fontId="0" type="noConversion"/>
  <pageMargins left="0.39370078740157499" right="0.196850393700787" top="0.39370078740157499" bottom="0.196850393700787" header="0.39370078740157499" footer="0.39370078740157499"/>
  <pageSetup scale="85" orientation="landscape" useFirstPageNumber="1" r:id="rId1"/>
  <headerFooter alignWithMargins="0">
    <oddHeader xml:space="preserve">&amp;R    </oddHead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view="pageBreakPreview" zoomScale="91" zoomScaleNormal="100" zoomScaleSheetLayoutView="91" workbookViewId="0">
      <selection activeCell="E15" sqref="E15"/>
    </sheetView>
  </sheetViews>
  <sheetFormatPr baseColWidth="10" defaultRowHeight="13.2" x14ac:dyDescent="0.25"/>
  <cols>
    <col min="1" max="1" width="64.5546875" customWidth="1"/>
    <col min="2" max="2" width="20.33203125" customWidth="1"/>
    <col min="3" max="3" width="3.6640625" customWidth="1"/>
    <col min="4" max="4" width="28.33203125" customWidth="1"/>
    <col min="5" max="5" width="30.88671875" customWidth="1"/>
    <col min="6" max="6" width="1.88671875" customWidth="1"/>
    <col min="7" max="7" width="3.5546875" customWidth="1"/>
    <col min="8" max="8" width="16.109375" customWidth="1"/>
    <col min="9" max="9" width="13.88671875" bestFit="1" customWidth="1"/>
  </cols>
  <sheetData>
    <row r="1" spans="1:10" ht="17.399999999999999" x14ac:dyDescent="0.3">
      <c r="A1" s="275" t="s">
        <v>194</v>
      </c>
      <c r="B1" s="275"/>
      <c r="C1" s="275"/>
      <c r="D1" s="275"/>
      <c r="E1" s="275"/>
    </row>
    <row r="2" spans="1:10" ht="17.399999999999999" x14ac:dyDescent="0.3">
      <c r="A2" s="275" t="s">
        <v>281</v>
      </c>
      <c r="B2" s="275"/>
      <c r="C2" s="275"/>
      <c r="D2" s="275"/>
      <c r="E2" s="275"/>
    </row>
    <row r="4" spans="1:10" ht="17.25" customHeight="1" x14ac:dyDescent="0.3">
      <c r="A4" s="275" t="s">
        <v>2</v>
      </c>
      <c r="B4" s="275"/>
      <c r="C4" s="275"/>
      <c r="D4" s="275"/>
      <c r="E4" s="275"/>
    </row>
    <row r="5" spans="1:10" ht="17.399999999999999" x14ac:dyDescent="0.3">
      <c r="A5" s="275" t="s">
        <v>358</v>
      </c>
      <c r="B5" s="275"/>
      <c r="C5" s="275"/>
      <c r="D5" s="275"/>
      <c r="E5" s="275"/>
    </row>
    <row r="6" spans="1:10" ht="9.75" customHeight="1" x14ac:dyDescent="0.25">
      <c r="A6" s="10"/>
      <c r="B6" s="10"/>
      <c r="C6" s="10"/>
      <c r="D6" s="10"/>
      <c r="E6" s="10"/>
    </row>
    <row r="7" spans="1:10" ht="44.25" customHeight="1" x14ac:dyDescent="0.25">
      <c r="A7" s="282" t="s">
        <v>600</v>
      </c>
      <c r="B7" s="283"/>
      <c r="C7" s="283"/>
      <c r="D7" s="283"/>
      <c r="E7" s="283"/>
    </row>
    <row r="8" spans="1:10" ht="0.75" customHeight="1" x14ac:dyDescent="0.25"/>
    <row r="9" spans="1:10" x14ac:dyDescent="0.25">
      <c r="A9" s="286" t="s">
        <v>0</v>
      </c>
      <c r="B9" s="286"/>
      <c r="C9" s="286"/>
      <c r="D9" s="286"/>
      <c r="E9" s="286"/>
    </row>
    <row r="10" spans="1:10" ht="5.25" customHeight="1" x14ac:dyDescent="0.25"/>
    <row r="11" spans="1:10" ht="20.100000000000001" customHeight="1" thickBot="1" x14ac:dyDescent="0.3">
      <c r="A11" s="9" t="s">
        <v>1</v>
      </c>
      <c r="B11" s="5"/>
      <c r="C11" s="1"/>
      <c r="D11" s="1"/>
      <c r="E11" s="40">
        <f>SUM(D13:D24)</f>
        <v>83706543.118000001</v>
      </c>
      <c r="J11" s="111"/>
    </row>
    <row r="12" spans="1:10" ht="5.25" customHeight="1" thickTop="1" x14ac:dyDescent="0.25">
      <c r="A12" s="2"/>
      <c r="B12" s="6"/>
      <c r="E12" s="6"/>
    </row>
    <row r="13" spans="1:10" ht="20.100000000000001" customHeight="1" x14ac:dyDescent="0.25">
      <c r="A13" s="8" t="s">
        <v>108</v>
      </c>
      <c r="B13" s="6"/>
      <c r="C13" s="3"/>
      <c r="D13" s="135">
        <f>SUM(B14:B20)</f>
        <v>4523625.8452000003</v>
      </c>
      <c r="E13" s="6"/>
      <c r="H13" s="111"/>
      <c r="I13" s="149"/>
    </row>
    <row r="14" spans="1:10" ht="12.9" customHeight="1" x14ac:dyDescent="0.25">
      <c r="A14" s="140" t="s">
        <v>99</v>
      </c>
      <c r="B14" s="38">
        <f>ANALITICO!I12</f>
        <v>542883.86919999996</v>
      </c>
      <c r="C14" s="111"/>
      <c r="E14" s="141"/>
      <c r="I14" s="149"/>
    </row>
    <row r="15" spans="1:10" ht="12.9" customHeight="1" x14ac:dyDescent="0.25">
      <c r="A15" s="140" t="s">
        <v>100</v>
      </c>
      <c r="B15" s="39">
        <v>0</v>
      </c>
      <c r="C15" s="111"/>
      <c r="E15" s="6"/>
      <c r="H15" s="111"/>
      <c r="I15" s="149"/>
    </row>
    <row r="16" spans="1:10" ht="12.9" customHeight="1" x14ac:dyDescent="0.25">
      <c r="A16" s="140" t="s">
        <v>101</v>
      </c>
      <c r="B16" s="39">
        <v>0</v>
      </c>
      <c r="C16" s="111"/>
      <c r="E16" s="6"/>
      <c r="I16" s="149"/>
    </row>
    <row r="17" spans="1:9" ht="12.9" customHeight="1" x14ac:dyDescent="0.25">
      <c r="A17" s="140" t="s">
        <v>102</v>
      </c>
      <c r="B17" s="39">
        <f>ANALITICO!I89</f>
        <v>3725996.9396000002</v>
      </c>
      <c r="C17" s="111"/>
      <c r="E17" s="6"/>
      <c r="I17" s="149"/>
    </row>
    <row r="18" spans="1:9" ht="12.9" customHeight="1" x14ac:dyDescent="0.25">
      <c r="A18" s="140" t="s">
        <v>103</v>
      </c>
      <c r="B18" s="39">
        <f>ANALITICO!I199</f>
        <v>186423.71799999999</v>
      </c>
      <c r="C18" s="111"/>
      <c r="E18" s="6"/>
      <c r="I18" s="149"/>
    </row>
    <row r="19" spans="1:9" ht="12.9" customHeight="1" x14ac:dyDescent="0.25">
      <c r="A19" s="140" t="s">
        <v>104</v>
      </c>
      <c r="B19" s="39">
        <f>ANALITICO!I229</f>
        <v>68321.318400000004</v>
      </c>
      <c r="C19" s="111"/>
      <c r="E19" s="6"/>
      <c r="I19" s="149"/>
    </row>
    <row r="20" spans="1:9" ht="12.9" customHeight="1" x14ac:dyDescent="0.25">
      <c r="A20" s="140" t="s">
        <v>105</v>
      </c>
      <c r="B20" s="39">
        <v>0</v>
      </c>
      <c r="C20" s="111"/>
      <c r="E20" s="6"/>
      <c r="I20" s="149"/>
    </row>
    <row r="21" spans="1:9" ht="12.9" customHeight="1" x14ac:dyDescent="0.25">
      <c r="A21" s="140"/>
      <c r="B21" s="142"/>
      <c r="C21" s="111"/>
      <c r="E21" s="6"/>
      <c r="I21" s="149"/>
    </row>
    <row r="22" spans="1:9" ht="26.4" x14ac:dyDescent="0.25">
      <c r="A22" s="143" t="s">
        <v>118</v>
      </c>
      <c r="B22" s="141"/>
      <c r="C22" s="3"/>
      <c r="D22" s="135">
        <f>SUM(B23:B24)</f>
        <v>79182917.272799999</v>
      </c>
      <c r="E22" s="6"/>
      <c r="I22" s="149"/>
    </row>
    <row r="23" spans="1:9" ht="12.9" customHeight="1" x14ac:dyDescent="0.25">
      <c r="A23" s="140" t="s">
        <v>106</v>
      </c>
      <c r="B23" s="38">
        <f>ANALITICO!I252</f>
        <v>79182917.272799999</v>
      </c>
      <c r="C23" s="111"/>
      <c r="E23" s="6"/>
      <c r="I23" s="149"/>
    </row>
    <row r="24" spans="1:9" ht="12.9" customHeight="1" x14ac:dyDescent="0.25">
      <c r="A24" s="140" t="s">
        <v>107</v>
      </c>
      <c r="B24" s="39">
        <v>0</v>
      </c>
      <c r="C24" s="111"/>
      <c r="E24" s="6"/>
      <c r="I24" s="149"/>
    </row>
    <row r="25" spans="1:9" ht="12.9" customHeight="1" x14ac:dyDescent="0.25">
      <c r="A25" s="3"/>
      <c r="B25" s="7"/>
      <c r="C25" s="4"/>
      <c r="D25" s="4"/>
      <c r="E25" s="7"/>
      <c r="I25" s="149"/>
    </row>
    <row r="26" spans="1:9" ht="12.9" customHeight="1" x14ac:dyDescent="0.25">
      <c r="I26" s="149"/>
    </row>
    <row r="27" spans="1:9" ht="12.9" customHeight="1" x14ac:dyDescent="0.25">
      <c r="I27" s="149"/>
    </row>
    <row r="28" spans="1:9" ht="12.9" customHeight="1" x14ac:dyDescent="0.25"/>
    <row r="29" spans="1:9" ht="12.9" customHeight="1" x14ac:dyDescent="0.25"/>
    <row r="30" spans="1:9" ht="12.9" customHeight="1" x14ac:dyDescent="0.25"/>
    <row r="31" spans="1:9" ht="12.9" customHeight="1" x14ac:dyDescent="0.25"/>
    <row r="32" spans="1:9" ht="12.9" customHeight="1" x14ac:dyDescent="0.25"/>
    <row r="33" spans="1:7" ht="12.9" customHeight="1" x14ac:dyDescent="0.25"/>
    <row r="34" spans="1:7" ht="16.5" customHeight="1" x14ac:dyDescent="0.25">
      <c r="A34" s="153" t="s">
        <v>384</v>
      </c>
      <c r="B34" s="118"/>
      <c r="C34" s="118"/>
      <c r="D34" s="284" t="s">
        <v>371</v>
      </c>
      <c r="E34" s="284"/>
    </row>
    <row r="35" spans="1:7" ht="12.9" customHeight="1" x14ac:dyDescent="0.25">
      <c r="A35" s="118"/>
      <c r="B35" s="118"/>
      <c r="C35" s="118"/>
      <c r="D35" s="118"/>
      <c r="E35" s="118"/>
    </row>
    <row r="36" spans="1:7" ht="17.25" customHeight="1" x14ac:dyDescent="0.3">
      <c r="A36" s="202" t="s">
        <v>368</v>
      </c>
      <c r="B36" s="118"/>
      <c r="C36" s="118"/>
      <c r="D36" s="281" t="s">
        <v>370</v>
      </c>
      <c r="E36" s="281"/>
    </row>
    <row r="37" spans="1:7" ht="12.9" customHeight="1" x14ac:dyDescent="0.25">
      <c r="A37" s="29"/>
      <c r="B37" s="29"/>
      <c r="C37" s="29"/>
      <c r="D37" s="29"/>
      <c r="E37" s="29"/>
    </row>
    <row r="38" spans="1:7" ht="12.9" customHeight="1" x14ac:dyDescent="0.25">
      <c r="A38" s="29"/>
      <c r="B38" s="29"/>
      <c r="C38" s="29"/>
      <c r="D38" s="29"/>
      <c r="E38" s="29"/>
    </row>
    <row r="39" spans="1:7" ht="12.9" customHeight="1" x14ac:dyDescent="0.25">
      <c r="A39" s="29"/>
      <c r="B39" s="29"/>
      <c r="C39" s="29"/>
      <c r="D39" s="29"/>
      <c r="E39" s="29"/>
    </row>
    <row r="40" spans="1:7" ht="12.9" customHeight="1" x14ac:dyDescent="0.25">
      <c r="A40" s="29"/>
      <c r="B40" s="29"/>
      <c r="C40" s="29"/>
      <c r="D40" s="29"/>
      <c r="E40" s="29"/>
    </row>
    <row r="41" spans="1:7" ht="12.9" customHeight="1" x14ac:dyDescent="0.25">
      <c r="A41" s="29"/>
      <c r="B41" s="29"/>
      <c r="C41" s="29"/>
      <c r="D41" s="29"/>
      <c r="E41" s="29"/>
    </row>
    <row r="42" spans="1:7" ht="12.9" customHeight="1" x14ac:dyDescent="0.25">
      <c r="A42" s="29"/>
      <c r="B42" s="29"/>
      <c r="C42" s="29"/>
      <c r="D42" s="29"/>
      <c r="E42" s="29"/>
    </row>
    <row r="43" spans="1:7" ht="12.9" customHeight="1" x14ac:dyDescent="0.25">
      <c r="A43" s="29"/>
      <c r="B43" s="29"/>
      <c r="C43" s="29"/>
      <c r="D43" s="29"/>
      <c r="E43" s="29"/>
    </row>
    <row r="44" spans="1:7" ht="16.95" customHeight="1" x14ac:dyDescent="0.25">
      <c r="A44" s="29"/>
      <c r="B44" s="29"/>
      <c r="C44" s="29"/>
      <c r="D44" s="29"/>
      <c r="E44" s="29"/>
    </row>
    <row r="45" spans="1:7" ht="12.9" customHeight="1" x14ac:dyDescent="0.25">
      <c r="A45" s="29"/>
      <c r="B45" s="29"/>
      <c r="C45" s="29"/>
      <c r="D45" s="29"/>
      <c r="E45" s="29"/>
    </row>
    <row r="46" spans="1:7" ht="16.5" customHeight="1" x14ac:dyDescent="0.25">
      <c r="A46" s="285" t="s">
        <v>20</v>
      </c>
      <c r="B46" s="285"/>
      <c r="C46" s="285"/>
      <c r="D46" s="285"/>
      <c r="E46" s="285"/>
      <c r="F46" s="210"/>
      <c r="G46" s="210"/>
    </row>
    <row r="47" spans="1:7" ht="14.25" customHeight="1" x14ac:dyDescent="0.25">
      <c r="A47" s="204"/>
      <c r="B47" s="204"/>
      <c r="C47" s="204"/>
      <c r="D47" s="204"/>
      <c r="E47" s="204"/>
      <c r="F47" s="210"/>
      <c r="G47" s="210"/>
    </row>
    <row r="48" spans="1:7" ht="18" customHeight="1" x14ac:dyDescent="0.25">
      <c r="A48" s="276" t="s">
        <v>369</v>
      </c>
      <c r="B48" s="276"/>
      <c r="C48" s="276"/>
      <c r="D48" s="276"/>
      <c r="E48" s="276"/>
      <c r="F48" s="210"/>
      <c r="G48" s="210"/>
    </row>
    <row r="49" spans="1:8" ht="12.9" customHeight="1" x14ac:dyDescent="0.25">
      <c r="A49" s="210"/>
      <c r="B49" s="210"/>
      <c r="C49" s="210"/>
      <c r="D49" s="210"/>
      <c r="E49" s="210"/>
      <c r="F49" s="210"/>
      <c r="G49" s="210"/>
    </row>
    <row r="50" spans="1:8" ht="12.9" customHeight="1" x14ac:dyDescent="0.25">
      <c r="A50" s="210"/>
      <c r="B50" s="210"/>
      <c r="C50" s="210"/>
      <c r="D50" s="210"/>
      <c r="E50" s="210"/>
      <c r="F50" s="210"/>
      <c r="G50" s="210"/>
    </row>
    <row r="51" spans="1:8" ht="12.9" customHeight="1" x14ac:dyDescent="0.25">
      <c r="A51" s="210"/>
      <c r="B51" s="210"/>
      <c r="C51" s="210"/>
      <c r="D51" s="210"/>
      <c r="E51" s="210"/>
      <c r="F51" s="210"/>
      <c r="G51" s="210"/>
    </row>
    <row r="52" spans="1:8" ht="15" customHeight="1" x14ac:dyDescent="0.25">
      <c r="A52" s="276" t="s">
        <v>19</v>
      </c>
      <c r="B52" s="276"/>
      <c r="C52" s="276"/>
      <c r="D52" s="276"/>
      <c r="E52" s="276"/>
      <c r="F52" s="210"/>
      <c r="G52" s="210"/>
    </row>
    <row r="53" spans="1:8" ht="15" customHeight="1" x14ac:dyDescent="0.25">
      <c r="A53" s="202"/>
      <c r="B53" s="202"/>
      <c r="C53" s="202"/>
      <c r="D53" s="202"/>
      <c r="E53" s="202"/>
      <c r="F53" s="210"/>
      <c r="G53" s="210"/>
    </row>
    <row r="54" spans="1:8" ht="15" customHeight="1" x14ac:dyDescent="0.25">
      <c r="A54" s="202"/>
      <c r="B54" s="202"/>
      <c r="C54" s="202"/>
      <c r="D54" s="202"/>
      <c r="E54" s="202"/>
      <c r="F54" s="210"/>
      <c r="G54" s="210"/>
    </row>
    <row r="55" spans="1:8" ht="48.75" customHeight="1" x14ac:dyDescent="0.25">
      <c r="A55" s="208" t="s">
        <v>373</v>
      </c>
      <c r="B55" s="211"/>
      <c r="C55" s="211"/>
      <c r="D55" s="279" t="s">
        <v>374</v>
      </c>
      <c r="E55" s="279"/>
      <c r="F55" s="210"/>
      <c r="G55" s="210"/>
    </row>
    <row r="56" spans="1:8" ht="15" customHeight="1" x14ac:dyDescent="0.25">
      <c r="A56" s="150"/>
      <c r="B56" s="202"/>
      <c r="C56" s="202"/>
      <c r="D56" s="150"/>
      <c r="E56" s="150"/>
      <c r="F56" s="210"/>
      <c r="G56" s="210"/>
    </row>
    <row r="57" spans="1:8" ht="24.75" customHeight="1" x14ac:dyDescent="0.25">
      <c r="A57" s="209" t="s">
        <v>372</v>
      </c>
      <c r="B57" s="210"/>
      <c r="C57" s="210"/>
      <c r="D57" s="280" t="s">
        <v>375</v>
      </c>
      <c r="E57" s="280"/>
      <c r="F57" s="210"/>
      <c r="G57" s="210"/>
    </row>
    <row r="58" spans="1:8" ht="15" customHeight="1" x14ac:dyDescent="0.25">
      <c r="A58" s="203"/>
      <c r="B58" s="210"/>
      <c r="C58" s="210"/>
      <c r="D58" s="280"/>
      <c r="E58" s="280"/>
      <c r="F58" s="210"/>
      <c r="G58" s="210"/>
    </row>
    <row r="59" spans="1:8" ht="15" customHeight="1" x14ac:dyDescent="0.25">
      <c r="A59" s="150"/>
      <c r="B59" s="204"/>
      <c r="C59" s="204"/>
      <c r="D59" s="277"/>
      <c r="E59" s="277"/>
      <c r="F59" s="276"/>
      <c r="G59" s="276"/>
      <c r="H59" s="138"/>
    </row>
    <row r="60" spans="1:8" ht="56.25" customHeight="1" x14ac:dyDescent="0.25">
      <c r="A60" s="208" t="s">
        <v>376</v>
      </c>
      <c r="B60" s="204"/>
      <c r="C60" s="204"/>
      <c r="D60" s="278" t="s">
        <v>378</v>
      </c>
      <c r="E60" s="278"/>
      <c r="F60" s="205"/>
      <c r="G60" s="205"/>
      <c r="H60" s="138"/>
    </row>
    <row r="61" spans="1:8" ht="14.25" customHeight="1" x14ac:dyDescent="0.25">
      <c r="A61" s="150"/>
      <c r="B61" s="204"/>
      <c r="C61" s="204"/>
      <c r="D61" s="203"/>
      <c r="E61" s="203"/>
      <c r="F61" s="205"/>
      <c r="G61" s="205"/>
      <c r="H61" s="138"/>
    </row>
    <row r="62" spans="1:8" ht="14.25" customHeight="1" x14ac:dyDescent="0.25">
      <c r="A62" s="150" t="s">
        <v>377</v>
      </c>
      <c r="B62" s="204"/>
      <c r="C62" s="204"/>
      <c r="D62" s="280" t="s">
        <v>379</v>
      </c>
      <c r="E62" s="280"/>
      <c r="F62" s="205"/>
      <c r="G62" s="205"/>
      <c r="H62" s="138"/>
    </row>
    <row r="63" spans="1:8" ht="15" customHeight="1" x14ac:dyDescent="0.25">
      <c r="A63" s="150"/>
      <c r="B63" s="204"/>
      <c r="C63" s="204"/>
      <c r="D63" s="203"/>
      <c r="E63" s="203"/>
      <c r="F63" s="205"/>
      <c r="G63" s="205"/>
      <c r="H63" s="138"/>
    </row>
    <row r="64" spans="1:8" ht="15" customHeight="1" x14ac:dyDescent="0.25">
      <c r="A64" s="150"/>
      <c r="B64" s="204"/>
      <c r="C64" s="204"/>
      <c r="D64" s="203"/>
      <c r="E64" s="203"/>
      <c r="F64" s="205"/>
      <c r="G64" s="205"/>
      <c r="H64" s="138"/>
    </row>
    <row r="65" spans="1:8" ht="50.25" customHeight="1" x14ac:dyDescent="0.25">
      <c r="A65" s="208" t="s">
        <v>380</v>
      </c>
      <c r="B65" s="204"/>
      <c r="C65" s="204"/>
      <c r="D65" s="279" t="s">
        <v>382</v>
      </c>
      <c r="E65" s="279"/>
      <c r="F65" s="205"/>
      <c r="G65" s="205"/>
      <c r="H65" s="138"/>
    </row>
    <row r="66" spans="1:8" ht="15" customHeight="1" x14ac:dyDescent="0.25">
      <c r="A66" s="210"/>
      <c r="B66" s="204"/>
      <c r="C66" s="204"/>
      <c r="D66" s="210"/>
      <c r="E66" s="210"/>
      <c r="F66" s="205"/>
      <c r="G66" s="205"/>
      <c r="H66" s="138"/>
    </row>
    <row r="67" spans="1:8" ht="15" customHeight="1" x14ac:dyDescent="0.25">
      <c r="A67" s="150" t="s">
        <v>381</v>
      </c>
      <c r="B67" s="206"/>
      <c r="C67" s="206"/>
      <c r="D67" s="280" t="s">
        <v>383</v>
      </c>
      <c r="E67" s="280"/>
      <c r="F67" s="276"/>
      <c r="G67" s="276"/>
      <c r="H67" s="139"/>
    </row>
    <row r="68" spans="1:8" ht="15" customHeight="1" x14ac:dyDescent="0.25">
      <c r="A68" s="203"/>
      <c r="B68" s="206"/>
      <c r="C68" s="206"/>
      <c r="D68" s="276"/>
      <c r="E68" s="276"/>
      <c r="F68" s="202"/>
      <c r="G68" s="202"/>
      <c r="H68" s="139"/>
    </row>
    <row r="69" spans="1:8" ht="15" customHeight="1" x14ac:dyDescent="0.25">
      <c r="A69" s="203"/>
      <c r="B69" s="206"/>
      <c r="C69" s="206"/>
      <c r="D69" s="202"/>
      <c r="E69" s="202"/>
      <c r="F69" s="202"/>
      <c r="G69" s="202"/>
      <c r="H69" s="139"/>
    </row>
    <row r="70" spans="1:8" ht="15" customHeight="1" x14ac:dyDescent="0.25">
      <c r="A70" s="203"/>
      <c r="B70" s="206"/>
      <c r="C70" s="206"/>
      <c r="D70" s="202"/>
      <c r="E70" s="202"/>
      <c r="F70" s="202"/>
      <c r="G70" s="202"/>
      <c r="H70" s="139"/>
    </row>
    <row r="71" spans="1:8" ht="15" customHeight="1" x14ac:dyDescent="0.25">
      <c r="A71" s="203"/>
      <c r="B71" s="206"/>
      <c r="C71" s="206"/>
      <c r="D71" s="202"/>
      <c r="E71" s="202"/>
      <c r="F71" s="202"/>
      <c r="G71" s="202"/>
      <c r="H71" s="139"/>
    </row>
    <row r="72" spans="1:8" ht="15" customHeight="1" x14ac:dyDescent="0.25">
      <c r="A72" s="203"/>
      <c r="B72" s="206"/>
      <c r="C72" s="206"/>
      <c r="D72" s="202"/>
      <c r="E72" s="202"/>
      <c r="F72" s="202"/>
      <c r="G72" s="202"/>
      <c r="H72" s="139"/>
    </row>
    <row r="73" spans="1:8" ht="21.75" customHeight="1" x14ac:dyDescent="0.25">
      <c r="A73" s="203"/>
      <c r="B73" s="206"/>
      <c r="C73" s="206"/>
      <c r="D73" s="276"/>
      <c r="E73" s="276"/>
      <c r="F73" s="202"/>
      <c r="G73" s="202"/>
      <c r="H73" s="139"/>
    </row>
    <row r="74" spans="1:8" ht="9.75" customHeight="1" x14ac:dyDescent="0.25">
      <c r="A74" s="203"/>
      <c r="B74" s="206"/>
      <c r="C74" s="206"/>
      <c r="D74" s="276"/>
      <c r="E74" s="276"/>
      <c r="F74" s="202"/>
      <c r="G74" s="202"/>
      <c r="H74" s="139"/>
    </row>
    <row r="75" spans="1:8" ht="20.25" customHeight="1" x14ac:dyDescent="0.3">
      <c r="A75" s="207"/>
      <c r="B75" s="204"/>
      <c r="C75" s="204"/>
      <c r="D75" s="281"/>
      <c r="E75" s="281"/>
      <c r="F75" s="281"/>
      <c r="G75" s="281"/>
      <c r="H75" s="138"/>
    </row>
    <row r="76" spans="1:8" ht="22.5" customHeight="1" x14ac:dyDescent="0.25">
      <c r="A76" s="201"/>
      <c r="B76" s="201"/>
      <c r="C76" s="201"/>
      <c r="D76" s="201"/>
    </row>
    <row r="77" spans="1:8" ht="12.9" customHeight="1" x14ac:dyDescent="0.25"/>
    <row r="78" spans="1:8" ht="12.9" customHeight="1" x14ac:dyDescent="0.25"/>
    <row r="79" spans="1:8" ht="12.9" customHeight="1" x14ac:dyDescent="0.25">
      <c r="E79" s="28"/>
    </row>
  </sheetData>
  <mergeCells count="26">
    <mergeCell ref="D75:E75"/>
    <mergeCell ref="F75:G75"/>
    <mergeCell ref="A5:E5"/>
    <mergeCell ref="A4:E4"/>
    <mergeCell ref="A7:E7"/>
    <mergeCell ref="D34:E34"/>
    <mergeCell ref="A52:E52"/>
    <mergeCell ref="D36:E36"/>
    <mergeCell ref="A46:E46"/>
    <mergeCell ref="A9:E9"/>
    <mergeCell ref="D57:E57"/>
    <mergeCell ref="D65:E65"/>
    <mergeCell ref="D73:E73"/>
    <mergeCell ref="D58:E58"/>
    <mergeCell ref="D67:E67"/>
    <mergeCell ref="A1:E1"/>
    <mergeCell ref="A2:E2"/>
    <mergeCell ref="D74:E74"/>
    <mergeCell ref="F59:G59"/>
    <mergeCell ref="F67:G67"/>
    <mergeCell ref="D59:E59"/>
    <mergeCell ref="D68:E68"/>
    <mergeCell ref="D60:E60"/>
    <mergeCell ref="D55:E55"/>
    <mergeCell ref="D62:E62"/>
    <mergeCell ref="A48:E48"/>
  </mergeCells>
  <phoneticPr fontId="12" type="noConversion"/>
  <printOptions horizontalCentered="1" verticalCentered="1"/>
  <pageMargins left="0.78740157480314965" right="0.39370078740157483" top="0.39370078740157483" bottom="0.39370078740157483" header="0.39370078740157483" footer="0.39370078740157483"/>
  <pageSetup scale="85" orientation="landscape" useFirstPageNumber="1" horizontalDpi="300" verticalDpi="300" r:id="rId1"/>
  <headerFooter alignWithMargins="0">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6"/>
  <sheetViews>
    <sheetView view="pageBreakPreview" topLeftCell="A301" zoomScale="95" zoomScaleNormal="100" zoomScaleSheetLayoutView="95" workbookViewId="0">
      <selection activeCell="I225" sqref="I225"/>
    </sheetView>
  </sheetViews>
  <sheetFormatPr baseColWidth="10" defaultColWidth="9.109375" defaultRowHeight="10.199999999999999" x14ac:dyDescent="0.25"/>
  <cols>
    <col min="1" max="1" width="9.5546875" style="157" customWidth="1" collapsed="1"/>
    <col min="2" max="2" width="76.33203125" style="157" customWidth="1" collapsed="1"/>
    <col min="3" max="3" width="51.5546875" style="159" customWidth="1" collapsed="1"/>
    <col min="4" max="4" width="13.6640625" style="192" hidden="1" customWidth="1"/>
    <col min="5" max="5" width="13.6640625" style="200" hidden="1" customWidth="1" collapsed="1"/>
    <col min="6" max="6" width="13.6640625" style="192" hidden="1" customWidth="1" collapsed="1"/>
    <col min="7" max="8" width="13.6640625" style="192" hidden="1" customWidth="1"/>
    <col min="9" max="9" width="16" style="273" customWidth="1"/>
    <col min="10" max="10" width="9.109375" style="157" collapsed="1"/>
    <col min="11" max="12" width="9.109375" style="157"/>
    <col min="13" max="13" width="9.109375" style="157" collapsed="1"/>
    <col min="14" max="18" width="9.109375" style="157"/>
    <col min="19" max="16384" width="9.109375" style="157" collapsed="1"/>
  </cols>
  <sheetData>
    <row r="1" spans="1:9" s="154" customFormat="1" ht="5.25" customHeight="1" x14ac:dyDescent="0.2">
      <c r="A1" s="163"/>
      <c r="B1" s="164"/>
      <c r="C1" s="165"/>
      <c r="D1" s="184"/>
      <c r="E1" s="185"/>
      <c r="F1" s="184"/>
      <c r="G1" s="184"/>
      <c r="H1" s="184"/>
      <c r="I1" s="270"/>
    </row>
    <row r="2" spans="1:9" s="155" customFormat="1" ht="13.5" customHeight="1" x14ac:dyDescent="0.3">
      <c r="A2" s="166"/>
      <c r="B2" s="288" t="s">
        <v>194</v>
      </c>
      <c r="C2" s="288"/>
      <c r="D2" s="288"/>
      <c r="E2" s="185"/>
      <c r="F2" s="184"/>
      <c r="G2" s="184"/>
      <c r="H2" s="184"/>
      <c r="I2" s="271"/>
    </row>
    <row r="3" spans="1:9" s="156" customFormat="1" ht="13.5" customHeight="1" x14ac:dyDescent="0.3">
      <c r="A3" s="167"/>
      <c r="B3" s="289" t="s">
        <v>195</v>
      </c>
      <c r="C3" s="289"/>
      <c r="D3" s="289"/>
      <c r="E3" s="186"/>
      <c r="F3" s="187"/>
      <c r="G3" s="187"/>
      <c r="H3" s="187"/>
      <c r="I3" s="272"/>
    </row>
    <row r="4" spans="1:9" s="156" customFormat="1" ht="13.5" customHeight="1" x14ac:dyDescent="0.3">
      <c r="A4" s="167"/>
      <c r="B4" s="290"/>
      <c r="C4" s="290"/>
      <c r="D4" s="290"/>
      <c r="E4" s="186"/>
      <c r="F4" s="187"/>
      <c r="G4" s="187"/>
      <c r="H4" s="187"/>
      <c r="I4" s="272"/>
    </row>
    <row r="5" spans="1:9" s="156" customFormat="1" ht="13.5" customHeight="1" thickBot="1" x14ac:dyDescent="0.35">
      <c r="A5" s="167"/>
      <c r="B5" s="289" t="s">
        <v>282</v>
      </c>
      <c r="C5" s="289"/>
      <c r="D5" s="289"/>
      <c r="E5" s="186"/>
      <c r="F5" s="187"/>
      <c r="G5" s="187"/>
      <c r="H5" s="187"/>
      <c r="I5" s="272"/>
    </row>
    <row r="6" spans="1:9" s="155" customFormat="1" ht="13.8" x14ac:dyDescent="0.3">
      <c r="A6" s="291" t="s">
        <v>197</v>
      </c>
      <c r="B6" s="292"/>
      <c r="C6" s="292"/>
      <c r="D6" s="188"/>
      <c r="E6" s="189"/>
      <c r="F6" s="190"/>
      <c r="G6" s="190"/>
      <c r="H6" s="190"/>
      <c r="I6" s="299" t="s">
        <v>202</v>
      </c>
    </row>
    <row r="7" spans="1:9" s="155" customFormat="1" ht="13.8" x14ac:dyDescent="0.3">
      <c r="A7" s="293"/>
      <c r="B7" s="294"/>
      <c r="C7" s="294"/>
      <c r="D7" s="297" t="s">
        <v>198</v>
      </c>
      <c r="E7" s="302" t="s">
        <v>357</v>
      </c>
      <c r="F7" s="302" t="s">
        <v>199</v>
      </c>
      <c r="G7" s="304" t="s">
        <v>200</v>
      </c>
      <c r="H7" s="306" t="s">
        <v>201</v>
      </c>
      <c r="I7" s="300"/>
    </row>
    <row r="8" spans="1:9" s="155" customFormat="1" ht="14.4" thickBot="1" x14ac:dyDescent="0.35">
      <c r="A8" s="295"/>
      <c r="B8" s="296"/>
      <c r="C8" s="296"/>
      <c r="D8" s="298"/>
      <c r="E8" s="303"/>
      <c r="F8" s="303"/>
      <c r="G8" s="305"/>
      <c r="H8" s="307"/>
      <c r="I8" s="301"/>
    </row>
    <row r="9" spans="1:9" ht="3.75" customHeight="1" x14ac:dyDescent="0.25">
      <c r="B9" s="287"/>
      <c r="C9" s="287"/>
      <c r="D9" s="191"/>
      <c r="E9" s="191"/>
      <c r="F9" s="191"/>
      <c r="G9" s="191"/>
    </row>
    <row r="10" spans="1:9" ht="13.2" x14ac:dyDescent="0.25">
      <c r="A10" s="168">
        <v>4</v>
      </c>
      <c r="B10" s="169"/>
      <c r="C10" s="175" t="s">
        <v>283</v>
      </c>
      <c r="D10" s="193">
        <f t="shared" ref="D10:F10" si="0">D11+D251</f>
        <v>62685928</v>
      </c>
      <c r="E10" s="193">
        <f t="shared" si="0"/>
        <v>17828285.649999999</v>
      </c>
      <c r="F10" s="193">
        <f t="shared" si="0"/>
        <v>80514213.649999991</v>
      </c>
      <c r="G10" s="193">
        <f>G11+G251</f>
        <v>78533025.169999987</v>
      </c>
      <c r="H10" s="193">
        <f t="shared" ref="H10:I10" si="1">H11+H251</f>
        <v>3036895.1368000004</v>
      </c>
      <c r="I10" s="256">
        <f t="shared" si="1"/>
        <v>83706543.118000001</v>
      </c>
    </row>
    <row r="11" spans="1:9" ht="13.2" x14ac:dyDescent="0.25">
      <c r="A11" s="170" t="s">
        <v>284</v>
      </c>
      <c r="B11" s="171"/>
      <c r="C11" s="176" t="s">
        <v>190</v>
      </c>
      <c r="D11" s="194">
        <f t="shared" ref="D11:F11" si="2">D12+D89+D199+D229</f>
        <v>3631179</v>
      </c>
      <c r="E11" s="194">
        <f t="shared" si="2"/>
        <v>320677.39</v>
      </c>
      <c r="F11" s="194">
        <f t="shared" si="2"/>
        <v>3951856.3899999997</v>
      </c>
      <c r="G11" s="194">
        <f>G12+G89+G199+G229</f>
        <v>1970667.91</v>
      </c>
      <c r="H11" s="194">
        <f t="shared" ref="H11:I11" si="3">H12+H89+H199+H229</f>
        <v>350072.23520000005</v>
      </c>
      <c r="I11" s="257">
        <f t="shared" si="3"/>
        <v>4523625.8452000003</v>
      </c>
    </row>
    <row r="12" spans="1:9" ht="13.2" x14ac:dyDescent="0.25">
      <c r="A12" s="178" t="s">
        <v>285</v>
      </c>
      <c r="B12" s="179"/>
      <c r="C12" s="180" t="s">
        <v>11</v>
      </c>
      <c r="D12" s="195">
        <f t="shared" ref="D12:F12" si="4">D13+D31+D61</f>
        <v>596000</v>
      </c>
      <c r="E12" s="195">
        <f t="shared" si="4"/>
        <v>167928.33999999997</v>
      </c>
      <c r="F12" s="195">
        <f t="shared" si="4"/>
        <v>763928.33999999985</v>
      </c>
      <c r="G12" s="195">
        <f>G13+G31+G61</f>
        <v>457202.50000000006</v>
      </c>
      <c r="H12" s="195">
        <f t="shared" ref="H12:I12" si="5">H13+H31+H61</f>
        <v>85681.369200000001</v>
      </c>
      <c r="I12" s="258">
        <f t="shared" si="5"/>
        <v>542883.86919999996</v>
      </c>
    </row>
    <row r="13" spans="1:9" ht="13.2" x14ac:dyDescent="0.25">
      <c r="A13" s="170" t="s">
        <v>286</v>
      </c>
      <c r="B13" s="171"/>
      <c r="C13" s="176" t="s">
        <v>98</v>
      </c>
      <c r="D13" s="194">
        <f t="shared" ref="D13:I19" si="6">D14</f>
        <v>3800</v>
      </c>
      <c r="E13" s="194">
        <f t="shared" si="6"/>
        <v>0</v>
      </c>
      <c r="F13" s="194">
        <f t="shared" si="6"/>
        <v>3800</v>
      </c>
      <c r="G13" s="194">
        <f>G14</f>
        <v>3562</v>
      </c>
      <c r="H13" s="194">
        <f t="shared" ref="H13:I14" si="7">H14</f>
        <v>712.40000000000009</v>
      </c>
      <c r="I13" s="257">
        <f t="shared" si="7"/>
        <v>4274.3999999999996</v>
      </c>
    </row>
    <row r="14" spans="1:9" ht="13.2" x14ac:dyDescent="0.25">
      <c r="A14" s="170" t="s">
        <v>287</v>
      </c>
      <c r="B14" s="171"/>
      <c r="C14" s="176" t="s">
        <v>98</v>
      </c>
      <c r="D14" s="194">
        <f t="shared" si="6"/>
        <v>3800</v>
      </c>
      <c r="E14" s="194">
        <f t="shared" si="6"/>
        <v>0</v>
      </c>
      <c r="F14" s="194">
        <f t="shared" si="6"/>
        <v>3800</v>
      </c>
      <c r="G14" s="194">
        <f>G15</f>
        <v>3562</v>
      </c>
      <c r="H14" s="194">
        <f t="shared" si="7"/>
        <v>712.40000000000009</v>
      </c>
      <c r="I14" s="257">
        <f t="shared" si="7"/>
        <v>4274.3999999999996</v>
      </c>
    </row>
    <row r="15" spans="1:9" ht="13.2" x14ac:dyDescent="0.25">
      <c r="A15" s="170" t="s">
        <v>287</v>
      </c>
      <c r="B15" s="172" t="s">
        <v>203</v>
      </c>
      <c r="C15" s="174" t="s">
        <v>204</v>
      </c>
      <c r="D15" s="196">
        <f t="shared" si="6"/>
        <v>3800</v>
      </c>
      <c r="E15" s="196">
        <f t="shared" si="6"/>
        <v>0</v>
      </c>
      <c r="F15" s="196">
        <f t="shared" si="6"/>
        <v>3800</v>
      </c>
      <c r="G15" s="196">
        <f t="shared" si="6"/>
        <v>3562</v>
      </c>
      <c r="H15" s="196">
        <f t="shared" si="6"/>
        <v>712.40000000000009</v>
      </c>
      <c r="I15" s="254">
        <f t="shared" si="6"/>
        <v>4274.3999999999996</v>
      </c>
    </row>
    <row r="16" spans="1:9" ht="13.2" x14ac:dyDescent="0.25">
      <c r="A16" s="170" t="s">
        <v>287</v>
      </c>
      <c r="B16" s="172" t="s">
        <v>205</v>
      </c>
      <c r="C16" s="174" t="s">
        <v>206</v>
      </c>
      <c r="D16" s="196">
        <f t="shared" si="6"/>
        <v>3800</v>
      </c>
      <c r="E16" s="196">
        <f t="shared" si="6"/>
        <v>0</v>
      </c>
      <c r="F16" s="196">
        <f t="shared" si="6"/>
        <v>3800</v>
      </c>
      <c r="G16" s="196">
        <f t="shared" si="6"/>
        <v>3562</v>
      </c>
      <c r="H16" s="196">
        <f t="shared" si="6"/>
        <v>712.40000000000009</v>
      </c>
      <c r="I16" s="254">
        <f t="shared" si="6"/>
        <v>4274.3999999999996</v>
      </c>
    </row>
    <row r="17" spans="1:9" ht="13.2" x14ac:dyDescent="0.25">
      <c r="A17" s="170" t="s">
        <v>287</v>
      </c>
      <c r="B17" s="172" t="s">
        <v>207</v>
      </c>
      <c r="C17" s="174" t="s">
        <v>208</v>
      </c>
      <c r="D17" s="196">
        <f t="shared" si="6"/>
        <v>3800</v>
      </c>
      <c r="E17" s="196">
        <f t="shared" si="6"/>
        <v>0</v>
      </c>
      <c r="F17" s="196">
        <f t="shared" si="6"/>
        <v>3800</v>
      </c>
      <c r="G17" s="196">
        <f t="shared" si="6"/>
        <v>3562</v>
      </c>
      <c r="H17" s="196">
        <f t="shared" si="6"/>
        <v>712.40000000000009</v>
      </c>
      <c r="I17" s="254">
        <f t="shared" si="6"/>
        <v>4274.3999999999996</v>
      </c>
    </row>
    <row r="18" spans="1:9" ht="13.2" x14ac:dyDescent="0.25">
      <c r="A18" s="170" t="s">
        <v>287</v>
      </c>
      <c r="B18" s="172" t="s">
        <v>209</v>
      </c>
      <c r="C18" s="174" t="s">
        <v>210</v>
      </c>
      <c r="D18" s="196">
        <f t="shared" si="6"/>
        <v>3800</v>
      </c>
      <c r="E18" s="196">
        <f t="shared" si="6"/>
        <v>0</v>
      </c>
      <c r="F18" s="196">
        <f t="shared" si="6"/>
        <v>3800</v>
      </c>
      <c r="G18" s="196">
        <f>G19</f>
        <v>3562</v>
      </c>
      <c r="H18" s="196">
        <f t="shared" si="6"/>
        <v>712.40000000000009</v>
      </c>
      <c r="I18" s="254">
        <f t="shared" si="6"/>
        <v>4274.3999999999996</v>
      </c>
    </row>
    <row r="19" spans="1:9" ht="13.2" x14ac:dyDescent="0.25">
      <c r="A19" s="170" t="s">
        <v>287</v>
      </c>
      <c r="B19" s="172" t="s">
        <v>211</v>
      </c>
      <c r="C19" s="174" t="s">
        <v>196</v>
      </c>
      <c r="D19" s="196">
        <f t="shared" si="6"/>
        <v>3800</v>
      </c>
      <c r="E19" s="196">
        <f t="shared" si="6"/>
        <v>0</v>
      </c>
      <c r="F19" s="196">
        <f t="shared" si="6"/>
        <v>3800</v>
      </c>
      <c r="G19" s="196">
        <f t="shared" si="6"/>
        <v>3562</v>
      </c>
      <c r="H19" s="196">
        <f t="shared" si="6"/>
        <v>712.40000000000009</v>
      </c>
      <c r="I19" s="254">
        <f t="shared" si="6"/>
        <v>4274.3999999999996</v>
      </c>
    </row>
    <row r="20" spans="1:9" ht="13.2" x14ac:dyDescent="0.25">
      <c r="A20" s="170" t="s">
        <v>287</v>
      </c>
      <c r="B20" s="172" t="s">
        <v>212</v>
      </c>
      <c r="C20" s="174" t="s">
        <v>213</v>
      </c>
      <c r="D20" s="196">
        <f t="shared" ref="D20:F20" si="8">+D21</f>
        <v>3800</v>
      </c>
      <c r="E20" s="196">
        <f t="shared" si="8"/>
        <v>0</v>
      </c>
      <c r="F20" s="196">
        <f t="shared" si="8"/>
        <v>3800</v>
      </c>
      <c r="G20" s="196">
        <f>+G21</f>
        <v>3562</v>
      </c>
      <c r="H20" s="196">
        <f t="shared" ref="H20:I20" si="9">+H21</f>
        <v>712.40000000000009</v>
      </c>
      <c r="I20" s="254">
        <f t="shared" si="9"/>
        <v>4274.3999999999996</v>
      </c>
    </row>
    <row r="21" spans="1:9" ht="13.2" x14ac:dyDescent="0.25">
      <c r="A21" s="170" t="s">
        <v>287</v>
      </c>
      <c r="B21" s="172" t="s">
        <v>231</v>
      </c>
      <c r="C21" s="174" t="s">
        <v>232</v>
      </c>
      <c r="D21" s="196">
        <f t="shared" ref="D21:I28" si="10">D22</f>
        <v>3800</v>
      </c>
      <c r="E21" s="196">
        <f t="shared" si="10"/>
        <v>0</v>
      </c>
      <c r="F21" s="196">
        <f t="shared" si="10"/>
        <v>3800</v>
      </c>
      <c r="G21" s="196">
        <f>G22</f>
        <v>3562</v>
      </c>
      <c r="H21" s="196">
        <f t="shared" ref="H21:I22" si="11">H22</f>
        <v>712.40000000000009</v>
      </c>
      <c r="I21" s="254">
        <f t="shared" si="11"/>
        <v>4274.3999999999996</v>
      </c>
    </row>
    <row r="22" spans="1:9" ht="13.2" x14ac:dyDescent="0.25">
      <c r="A22" s="170" t="s">
        <v>287</v>
      </c>
      <c r="B22" s="172" t="s">
        <v>233</v>
      </c>
      <c r="C22" s="174" t="s">
        <v>35</v>
      </c>
      <c r="D22" s="196">
        <f t="shared" si="10"/>
        <v>3800</v>
      </c>
      <c r="E22" s="196">
        <f t="shared" si="10"/>
        <v>0</v>
      </c>
      <c r="F22" s="196">
        <f t="shared" si="10"/>
        <v>3800</v>
      </c>
      <c r="G22" s="196">
        <f>G23</f>
        <v>3562</v>
      </c>
      <c r="H22" s="196">
        <f t="shared" si="11"/>
        <v>712.40000000000009</v>
      </c>
      <c r="I22" s="254">
        <f t="shared" si="11"/>
        <v>4274.3999999999996</v>
      </c>
    </row>
    <row r="23" spans="1:9" ht="13.2" x14ac:dyDescent="0.25">
      <c r="A23" s="170" t="s">
        <v>287</v>
      </c>
      <c r="B23" s="172" t="s">
        <v>234</v>
      </c>
      <c r="C23" s="174" t="s">
        <v>98</v>
      </c>
      <c r="D23" s="196">
        <f t="shared" si="10"/>
        <v>3800</v>
      </c>
      <c r="E23" s="196">
        <f t="shared" si="10"/>
        <v>0</v>
      </c>
      <c r="F23" s="196">
        <f t="shared" si="10"/>
        <v>3800</v>
      </c>
      <c r="G23" s="196">
        <f t="shared" si="10"/>
        <v>3562</v>
      </c>
      <c r="H23" s="196">
        <f t="shared" si="10"/>
        <v>712.40000000000009</v>
      </c>
      <c r="I23" s="254">
        <f t="shared" si="10"/>
        <v>4274.3999999999996</v>
      </c>
    </row>
    <row r="24" spans="1:9" ht="13.2" x14ac:dyDescent="0.25">
      <c r="A24" s="170" t="s">
        <v>287</v>
      </c>
      <c r="B24" s="172" t="s">
        <v>235</v>
      </c>
      <c r="C24" s="174" t="s">
        <v>236</v>
      </c>
      <c r="D24" s="196">
        <f t="shared" si="10"/>
        <v>3800</v>
      </c>
      <c r="E24" s="196">
        <f t="shared" si="10"/>
        <v>0</v>
      </c>
      <c r="F24" s="196">
        <f t="shared" si="10"/>
        <v>3800</v>
      </c>
      <c r="G24" s="196">
        <f t="shared" si="10"/>
        <v>3562</v>
      </c>
      <c r="H24" s="196">
        <f t="shared" si="10"/>
        <v>712.40000000000009</v>
      </c>
      <c r="I24" s="254">
        <f t="shared" si="10"/>
        <v>4274.3999999999996</v>
      </c>
    </row>
    <row r="25" spans="1:9" ht="13.2" x14ac:dyDescent="0.25">
      <c r="A25" s="170" t="s">
        <v>287</v>
      </c>
      <c r="B25" s="172" t="s">
        <v>237</v>
      </c>
      <c r="C25" s="174" t="s">
        <v>238</v>
      </c>
      <c r="D25" s="196">
        <f t="shared" si="10"/>
        <v>3800</v>
      </c>
      <c r="E25" s="196">
        <f t="shared" si="10"/>
        <v>0</v>
      </c>
      <c r="F25" s="196">
        <f t="shared" si="10"/>
        <v>3800</v>
      </c>
      <c r="G25" s="196">
        <f t="shared" si="10"/>
        <v>3562</v>
      </c>
      <c r="H25" s="196">
        <f t="shared" si="10"/>
        <v>712.40000000000009</v>
      </c>
      <c r="I25" s="254">
        <f t="shared" si="10"/>
        <v>4274.3999999999996</v>
      </c>
    </row>
    <row r="26" spans="1:9" ht="13.2" x14ac:dyDescent="0.25">
      <c r="A26" s="170" t="s">
        <v>287</v>
      </c>
      <c r="B26" s="172" t="s">
        <v>453</v>
      </c>
      <c r="C26" s="174" t="s">
        <v>219</v>
      </c>
      <c r="D26" s="196">
        <f t="shared" si="10"/>
        <v>3800</v>
      </c>
      <c r="E26" s="196">
        <f t="shared" si="10"/>
        <v>0</v>
      </c>
      <c r="F26" s="196">
        <f t="shared" si="10"/>
        <v>3800</v>
      </c>
      <c r="G26" s="196">
        <f t="shared" si="10"/>
        <v>3562</v>
      </c>
      <c r="H26" s="196">
        <f t="shared" si="10"/>
        <v>712.40000000000009</v>
      </c>
      <c r="I26" s="254">
        <f t="shared" si="10"/>
        <v>4274.3999999999996</v>
      </c>
    </row>
    <row r="27" spans="1:9" ht="26.4" x14ac:dyDescent="0.25">
      <c r="A27" s="170" t="s">
        <v>287</v>
      </c>
      <c r="B27" s="172" t="s">
        <v>454</v>
      </c>
      <c r="C27" s="174" t="s">
        <v>220</v>
      </c>
      <c r="D27" s="196">
        <f t="shared" si="10"/>
        <v>3800</v>
      </c>
      <c r="E27" s="196">
        <f t="shared" si="10"/>
        <v>0</v>
      </c>
      <c r="F27" s="196">
        <f t="shared" si="10"/>
        <v>3800</v>
      </c>
      <c r="G27" s="196">
        <f t="shared" si="10"/>
        <v>3562</v>
      </c>
      <c r="H27" s="196">
        <f t="shared" si="10"/>
        <v>712.40000000000009</v>
      </c>
      <c r="I27" s="254">
        <f t="shared" si="10"/>
        <v>4274.3999999999996</v>
      </c>
    </row>
    <row r="28" spans="1:9" ht="13.2" x14ac:dyDescent="0.25">
      <c r="A28" s="170" t="s">
        <v>287</v>
      </c>
      <c r="B28" s="172" t="s">
        <v>455</v>
      </c>
      <c r="C28" s="174" t="s">
        <v>35</v>
      </c>
      <c r="D28" s="196">
        <f t="shared" si="10"/>
        <v>3800</v>
      </c>
      <c r="E28" s="196">
        <f t="shared" si="10"/>
        <v>0</v>
      </c>
      <c r="F28" s="196">
        <f t="shared" si="10"/>
        <v>3800</v>
      </c>
      <c r="G28" s="196">
        <f t="shared" si="10"/>
        <v>3562</v>
      </c>
      <c r="H28" s="196">
        <f t="shared" si="10"/>
        <v>712.40000000000009</v>
      </c>
      <c r="I28" s="254">
        <f t="shared" si="10"/>
        <v>4274.3999999999996</v>
      </c>
    </row>
    <row r="29" spans="1:9" ht="13.2" x14ac:dyDescent="0.25">
      <c r="A29" s="170" t="s">
        <v>287</v>
      </c>
      <c r="B29" s="172" t="s">
        <v>456</v>
      </c>
      <c r="C29" s="174" t="s">
        <v>23</v>
      </c>
      <c r="D29" s="196">
        <f t="shared" ref="D29:F29" si="12">SUM(D30)</f>
        <v>3800</v>
      </c>
      <c r="E29" s="196">
        <f t="shared" si="12"/>
        <v>0</v>
      </c>
      <c r="F29" s="196">
        <f t="shared" si="12"/>
        <v>3800</v>
      </c>
      <c r="G29" s="196">
        <f>SUM(G30)</f>
        <v>3562</v>
      </c>
      <c r="H29" s="196">
        <f t="shared" ref="H29:I29" si="13">SUM(H30)</f>
        <v>712.40000000000009</v>
      </c>
      <c r="I29" s="254">
        <f t="shared" si="13"/>
        <v>4274.3999999999996</v>
      </c>
    </row>
    <row r="30" spans="1:9" ht="13.2" x14ac:dyDescent="0.25">
      <c r="A30" s="170" t="s">
        <v>287</v>
      </c>
      <c r="B30" s="173" t="s">
        <v>457</v>
      </c>
      <c r="C30" s="177" t="s">
        <v>39</v>
      </c>
      <c r="D30" s="197">
        <v>3800</v>
      </c>
      <c r="E30" s="197">
        <v>0</v>
      </c>
      <c r="F30" s="197">
        <f>D30+E30</f>
        <v>3800</v>
      </c>
      <c r="G30" s="197">
        <v>3562</v>
      </c>
      <c r="H30" s="197">
        <f>((G30/6)*(12))*10%</f>
        <v>712.40000000000009</v>
      </c>
      <c r="I30" s="255">
        <f>G30+H30</f>
        <v>4274.3999999999996</v>
      </c>
    </row>
    <row r="31" spans="1:9" ht="13.2" x14ac:dyDescent="0.25">
      <c r="A31" s="172" t="s">
        <v>288</v>
      </c>
      <c r="B31" s="171"/>
      <c r="C31" s="174" t="s">
        <v>40</v>
      </c>
      <c r="D31" s="196">
        <f t="shared" ref="D31:I46" si="14">D32</f>
        <v>436064</v>
      </c>
      <c r="E31" s="196">
        <f t="shared" si="14"/>
        <v>123486.76999999999</v>
      </c>
      <c r="F31" s="196">
        <f t="shared" si="14"/>
        <v>559550.7699999999</v>
      </c>
      <c r="G31" s="196">
        <f t="shared" si="14"/>
        <v>319626.05000000005</v>
      </c>
      <c r="H31" s="196">
        <f t="shared" si="14"/>
        <v>58166.0792</v>
      </c>
      <c r="I31" s="254">
        <f t="shared" si="14"/>
        <v>377792.12919999997</v>
      </c>
    </row>
    <row r="32" spans="1:9" ht="13.2" x14ac:dyDescent="0.25">
      <c r="A32" s="172" t="s">
        <v>289</v>
      </c>
      <c r="B32" s="171"/>
      <c r="C32" s="174" t="s">
        <v>40</v>
      </c>
      <c r="D32" s="196">
        <f t="shared" si="14"/>
        <v>436064</v>
      </c>
      <c r="E32" s="196">
        <f t="shared" si="14"/>
        <v>123486.76999999999</v>
      </c>
      <c r="F32" s="196">
        <f t="shared" si="14"/>
        <v>559550.7699999999</v>
      </c>
      <c r="G32" s="196">
        <f t="shared" si="14"/>
        <v>319626.05000000005</v>
      </c>
      <c r="H32" s="196">
        <f t="shared" si="14"/>
        <v>58166.0792</v>
      </c>
      <c r="I32" s="254">
        <f t="shared" si="14"/>
        <v>377792.12919999997</v>
      </c>
    </row>
    <row r="33" spans="1:9" ht="13.2" x14ac:dyDescent="0.25">
      <c r="A33" s="172" t="s">
        <v>289</v>
      </c>
      <c r="B33" s="172">
        <v>12</v>
      </c>
      <c r="C33" s="174" t="s">
        <v>204</v>
      </c>
      <c r="D33" s="196">
        <f t="shared" si="14"/>
        <v>436064</v>
      </c>
      <c r="E33" s="196">
        <f t="shared" si="14"/>
        <v>123486.76999999999</v>
      </c>
      <c r="F33" s="196">
        <f t="shared" si="14"/>
        <v>559550.7699999999</v>
      </c>
      <c r="G33" s="196">
        <f t="shared" si="14"/>
        <v>319626.05000000005</v>
      </c>
      <c r="H33" s="196">
        <f t="shared" si="14"/>
        <v>58166.0792</v>
      </c>
      <c r="I33" s="254">
        <f t="shared" si="14"/>
        <v>377792.12919999997</v>
      </c>
    </row>
    <row r="34" spans="1:9" ht="26.4" x14ac:dyDescent="0.25">
      <c r="A34" s="172" t="s">
        <v>289</v>
      </c>
      <c r="B34" s="172" t="s">
        <v>205</v>
      </c>
      <c r="C34" s="174" t="s">
        <v>290</v>
      </c>
      <c r="D34" s="196">
        <f t="shared" si="14"/>
        <v>436064</v>
      </c>
      <c r="E34" s="196">
        <f t="shared" si="14"/>
        <v>123486.76999999999</v>
      </c>
      <c r="F34" s="196">
        <f t="shared" si="14"/>
        <v>559550.7699999999</v>
      </c>
      <c r="G34" s="196">
        <f t="shared" si="14"/>
        <v>319626.05000000005</v>
      </c>
      <c r="H34" s="196">
        <f t="shared" si="14"/>
        <v>58166.0792</v>
      </c>
      <c r="I34" s="254">
        <f t="shared" si="14"/>
        <v>377792.12919999997</v>
      </c>
    </row>
    <row r="35" spans="1:9" ht="13.2" x14ac:dyDescent="0.25">
      <c r="A35" s="172" t="s">
        <v>289</v>
      </c>
      <c r="B35" s="172" t="s">
        <v>207</v>
      </c>
      <c r="C35" s="174" t="s">
        <v>291</v>
      </c>
      <c r="D35" s="196">
        <f t="shared" si="14"/>
        <v>436064</v>
      </c>
      <c r="E35" s="196">
        <f t="shared" si="14"/>
        <v>123486.76999999999</v>
      </c>
      <c r="F35" s="196">
        <f t="shared" si="14"/>
        <v>559550.7699999999</v>
      </c>
      <c r="G35" s="196">
        <f t="shared" si="14"/>
        <v>319626.05000000005</v>
      </c>
      <c r="H35" s="196">
        <f t="shared" si="14"/>
        <v>58166.0792</v>
      </c>
      <c r="I35" s="254">
        <f t="shared" si="14"/>
        <v>377792.12919999997</v>
      </c>
    </row>
    <row r="36" spans="1:9" ht="13.2" x14ac:dyDescent="0.25">
      <c r="A36" s="172" t="s">
        <v>289</v>
      </c>
      <c r="B36" s="172" t="s">
        <v>209</v>
      </c>
      <c r="C36" s="174" t="s">
        <v>292</v>
      </c>
      <c r="D36" s="196">
        <f t="shared" si="14"/>
        <v>436064</v>
      </c>
      <c r="E36" s="196">
        <f t="shared" si="14"/>
        <v>123486.76999999999</v>
      </c>
      <c r="F36" s="196">
        <f t="shared" si="14"/>
        <v>559550.7699999999</v>
      </c>
      <c r="G36" s="196">
        <f t="shared" si="14"/>
        <v>319626.05000000005</v>
      </c>
      <c r="H36" s="196">
        <f t="shared" si="14"/>
        <v>58166.0792</v>
      </c>
      <c r="I36" s="254">
        <f t="shared" si="14"/>
        <v>377792.12919999997</v>
      </c>
    </row>
    <row r="37" spans="1:9" ht="13.2" x14ac:dyDescent="0.25">
      <c r="A37" s="172" t="s">
        <v>289</v>
      </c>
      <c r="B37" s="172" t="s">
        <v>211</v>
      </c>
      <c r="C37" s="174" t="s">
        <v>196</v>
      </c>
      <c r="D37" s="196">
        <f t="shared" si="14"/>
        <v>436064</v>
      </c>
      <c r="E37" s="196">
        <f t="shared" si="14"/>
        <v>123486.76999999999</v>
      </c>
      <c r="F37" s="196">
        <f t="shared" si="14"/>
        <v>559550.7699999999</v>
      </c>
      <c r="G37" s="196">
        <f t="shared" si="14"/>
        <v>319626.05000000005</v>
      </c>
      <c r="H37" s="196">
        <f t="shared" si="14"/>
        <v>58166.0792</v>
      </c>
      <c r="I37" s="254">
        <f t="shared" si="14"/>
        <v>377792.12919999997</v>
      </c>
    </row>
    <row r="38" spans="1:9" ht="13.2" x14ac:dyDescent="0.25">
      <c r="A38" s="172" t="s">
        <v>289</v>
      </c>
      <c r="B38" s="172" t="s">
        <v>293</v>
      </c>
      <c r="C38" s="174" t="s">
        <v>213</v>
      </c>
      <c r="D38" s="196">
        <f t="shared" si="14"/>
        <v>436064</v>
      </c>
      <c r="E38" s="196">
        <f t="shared" si="14"/>
        <v>123486.76999999999</v>
      </c>
      <c r="F38" s="196">
        <f t="shared" si="14"/>
        <v>559550.7699999999</v>
      </c>
      <c r="G38" s="196">
        <f t="shared" si="14"/>
        <v>319626.05000000005</v>
      </c>
      <c r="H38" s="196">
        <f t="shared" si="14"/>
        <v>58166.0792</v>
      </c>
      <c r="I38" s="254">
        <f t="shared" si="14"/>
        <v>377792.12919999997</v>
      </c>
    </row>
    <row r="39" spans="1:9" ht="13.2" x14ac:dyDescent="0.25">
      <c r="A39" s="172" t="s">
        <v>289</v>
      </c>
      <c r="B39" s="172" t="s">
        <v>294</v>
      </c>
      <c r="C39" s="174" t="s">
        <v>232</v>
      </c>
      <c r="D39" s="196">
        <f t="shared" si="14"/>
        <v>436064</v>
      </c>
      <c r="E39" s="196">
        <f t="shared" si="14"/>
        <v>123486.76999999999</v>
      </c>
      <c r="F39" s="196">
        <f t="shared" si="14"/>
        <v>559550.7699999999</v>
      </c>
      <c r="G39" s="196">
        <f t="shared" si="14"/>
        <v>319626.05000000005</v>
      </c>
      <c r="H39" s="196">
        <f t="shared" si="14"/>
        <v>58166.0792</v>
      </c>
      <c r="I39" s="254">
        <f t="shared" si="14"/>
        <v>377792.12919999997</v>
      </c>
    </row>
    <row r="40" spans="1:9" ht="13.2" x14ac:dyDescent="0.25">
      <c r="A40" s="172" t="s">
        <v>289</v>
      </c>
      <c r="B40" s="172" t="s">
        <v>295</v>
      </c>
      <c r="C40" s="174" t="s">
        <v>35</v>
      </c>
      <c r="D40" s="196">
        <f t="shared" si="14"/>
        <v>436064</v>
      </c>
      <c r="E40" s="196">
        <f t="shared" si="14"/>
        <v>123486.76999999999</v>
      </c>
      <c r="F40" s="196">
        <f t="shared" si="14"/>
        <v>559550.7699999999</v>
      </c>
      <c r="G40" s="196">
        <f t="shared" si="14"/>
        <v>319626.05000000005</v>
      </c>
      <c r="H40" s="196">
        <f t="shared" si="14"/>
        <v>58166.0792</v>
      </c>
      <c r="I40" s="254">
        <f t="shared" si="14"/>
        <v>377792.12919999997</v>
      </c>
    </row>
    <row r="41" spans="1:9" ht="13.2" x14ac:dyDescent="0.25">
      <c r="A41" s="172" t="s">
        <v>289</v>
      </c>
      <c r="B41" s="172" t="s">
        <v>239</v>
      </c>
      <c r="C41" s="174" t="s">
        <v>40</v>
      </c>
      <c r="D41" s="196">
        <f t="shared" si="14"/>
        <v>436064</v>
      </c>
      <c r="E41" s="196">
        <f t="shared" si="14"/>
        <v>123486.76999999999</v>
      </c>
      <c r="F41" s="196">
        <f t="shared" si="14"/>
        <v>559550.7699999999</v>
      </c>
      <c r="G41" s="196">
        <f t="shared" si="14"/>
        <v>319626.05000000005</v>
      </c>
      <c r="H41" s="196">
        <f t="shared" si="14"/>
        <v>58166.0792</v>
      </c>
      <c r="I41" s="254">
        <f t="shared" si="14"/>
        <v>377792.12919999997</v>
      </c>
    </row>
    <row r="42" spans="1:9" ht="13.2" x14ac:dyDescent="0.25">
      <c r="A42" s="172" t="s">
        <v>289</v>
      </c>
      <c r="B42" s="172" t="s">
        <v>240</v>
      </c>
      <c r="C42" s="174" t="s">
        <v>236</v>
      </c>
      <c r="D42" s="196">
        <f t="shared" si="14"/>
        <v>436064</v>
      </c>
      <c r="E42" s="196">
        <f t="shared" si="14"/>
        <v>123486.76999999999</v>
      </c>
      <c r="F42" s="196">
        <f t="shared" si="14"/>
        <v>559550.7699999999</v>
      </c>
      <c r="G42" s="196">
        <f t="shared" si="14"/>
        <v>319626.05000000005</v>
      </c>
      <c r="H42" s="196">
        <f t="shared" si="14"/>
        <v>58166.0792</v>
      </c>
      <c r="I42" s="254">
        <f t="shared" si="14"/>
        <v>377792.12919999997</v>
      </c>
    </row>
    <row r="43" spans="1:9" ht="13.2" x14ac:dyDescent="0.25">
      <c r="A43" s="172" t="s">
        <v>289</v>
      </c>
      <c r="B43" s="172" t="s">
        <v>241</v>
      </c>
      <c r="C43" s="174" t="s">
        <v>242</v>
      </c>
      <c r="D43" s="196">
        <f t="shared" si="14"/>
        <v>436064</v>
      </c>
      <c r="E43" s="196">
        <f t="shared" si="14"/>
        <v>123486.76999999999</v>
      </c>
      <c r="F43" s="196">
        <f t="shared" si="14"/>
        <v>559550.7699999999</v>
      </c>
      <c r="G43" s="196">
        <f t="shared" si="14"/>
        <v>319626.05000000005</v>
      </c>
      <c r="H43" s="196">
        <f t="shared" si="14"/>
        <v>58166.0792</v>
      </c>
      <c r="I43" s="254">
        <f t="shared" si="14"/>
        <v>377792.12919999997</v>
      </c>
    </row>
    <row r="44" spans="1:9" ht="13.2" x14ac:dyDescent="0.25">
      <c r="A44" s="172" t="s">
        <v>289</v>
      </c>
      <c r="B44" s="172" t="s">
        <v>458</v>
      </c>
      <c r="C44" s="174" t="s">
        <v>219</v>
      </c>
      <c r="D44" s="196">
        <f t="shared" si="14"/>
        <v>436064</v>
      </c>
      <c r="E44" s="196">
        <f t="shared" si="14"/>
        <v>123486.76999999999</v>
      </c>
      <c r="F44" s="196">
        <f t="shared" si="14"/>
        <v>559550.7699999999</v>
      </c>
      <c r="G44" s="196">
        <f t="shared" si="14"/>
        <v>319626.05000000005</v>
      </c>
      <c r="H44" s="196">
        <f t="shared" si="14"/>
        <v>58166.0792</v>
      </c>
      <c r="I44" s="254">
        <f t="shared" si="14"/>
        <v>377792.12919999997</v>
      </c>
    </row>
    <row r="45" spans="1:9" ht="26.4" x14ac:dyDescent="0.25">
      <c r="A45" s="172" t="s">
        <v>289</v>
      </c>
      <c r="B45" s="172" t="s">
        <v>459</v>
      </c>
      <c r="C45" s="174" t="s">
        <v>220</v>
      </c>
      <c r="D45" s="196">
        <f t="shared" si="14"/>
        <v>436064</v>
      </c>
      <c r="E45" s="196">
        <f t="shared" si="14"/>
        <v>123486.76999999999</v>
      </c>
      <c r="F45" s="196">
        <f t="shared" si="14"/>
        <v>559550.7699999999</v>
      </c>
      <c r="G45" s="196">
        <f t="shared" si="14"/>
        <v>319626.05000000005</v>
      </c>
      <c r="H45" s="196">
        <f t="shared" si="14"/>
        <v>58166.0792</v>
      </c>
      <c r="I45" s="254">
        <f t="shared" si="14"/>
        <v>377792.12919999997</v>
      </c>
    </row>
    <row r="46" spans="1:9" ht="13.2" x14ac:dyDescent="0.25">
      <c r="A46" s="172" t="s">
        <v>289</v>
      </c>
      <c r="B46" s="172" t="s">
        <v>460</v>
      </c>
      <c r="C46" s="174" t="s">
        <v>35</v>
      </c>
      <c r="D46" s="196">
        <f t="shared" si="14"/>
        <v>436064</v>
      </c>
      <c r="E46" s="196">
        <f t="shared" si="14"/>
        <v>123486.76999999999</v>
      </c>
      <c r="F46" s="196">
        <f t="shared" si="14"/>
        <v>559550.7699999999</v>
      </c>
      <c r="G46" s="196">
        <f t="shared" si="14"/>
        <v>319626.05000000005</v>
      </c>
      <c r="H46" s="196">
        <f t="shared" si="14"/>
        <v>58166.0792</v>
      </c>
      <c r="I46" s="254">
        <f>I47</f>
        <v>377792.12919999997</v>
      </c>
    </row>
    <row r="47" spans="1:9" ht="13.2" x14ac:dyDescent="0.25">
      <c r="A47" s="172" t="s">
        <v>289</v>
      </c>
      <c r="B47" s="172" t="s">
        <v>461</v>
      </c>
      <c r="C47" s="174" t="s">
        <v>40</v>
      </c>
      <c r="D47" s="196">
        <f t="shared" ref="D47:F47" si="15">D48+D60</f>
        <v>436064</v>
      </c>
      <c r="E47" s="196">
        <f t="shared" si="15"/>
        <v>123486.76999999999</v>
      </c>
      <c r="F47" s="196">
        <f t="shared" si="15"/>
        <v>559550.7699999999</v>
      </c>
      <c r="G47" s="196">
        <f>G48+G60</f>
        <v>319626.05000000005</v>
      </c>
      <c r="H47" s="196">
        <f t="shared" ref="H47" si="16">H48+H60</f>
        <v>58166.0792</v>
      </c>
      <c r="I47" s="254">
        <f>I48+I60</f>
        <v>377792.12919999997</v>
      </c>
    </row>
    <row r="48" spans="1:9" ht="13.2" x14ac:dyDescent="0.25">
      <c r="A48" s="172" t="s">
        <v>289</v>
      </c>
      <c r="B48" s="172" t="s">
        <v>462</v>
      </c>
      <c r="C48" s="174" t="s">
        <v>21</v>
      </c>
      <c r="D48" s="196">
        <f t="shared" ref="D48:F48" si="17">D49+D52+D53+D57+D58</f>
        <v>416905</v>
      </c>
      <c r="E48" s="196">
        <f t="shared" si="17"/>
        <v>79503</v>
      </c>
      <c r="F48" s="196">
        <f t="shared" si="17"/>
        <v>496407.99999999994</v>
      </c>
      <c r="G48" s="196">
        <f>G49+G52+G53+G57+G58</f>
        <v>275642.28000000003</v>
      </c>
      <c r="H48" s="196">
        <f t="shared" ref="H48" si="18">H49+H52+H53+H57+H58</f>
        <v>51128.675999999999</v>
      </c>
      <c r="I48" s="254">
        <f>I49+I52+I53+I57+I58</f>
        <v>326770.95599999995</v>
      </c>
    </row>
    <row r="49" spans="1:9" ht="13.2" x14ac:dyDescent="0.25">
      <c r="A49" s="172" t="s">
        <v>289</v>
      </c>
      <c r="B49" s="172" t="s">
        <v>463</v>
      </c>
      <c r="C49" s="174" t="s">
        <v>41</v>
      </c>
      <c r="D49" s="196">
        <f t="shared" ref="D49:F49" si="19">SUM(D50:D51)</f>
        <v>16701.670000000002</v>
      </c>
      <c r="E49" s="196">
        <f t="shared" si="19"/>
        <v>0</v>
      </c>
      <c r="F49" s="196">
        <f t="shared" si="19"/>
        <v>16701.670000000002</v>
      </c>
      <c r="G49" s="196">
        <f>SUM(G50:G51)</f>
        <v>6385</v>
      </c>
      <c r="H49" s="196">
        <f t="shared" ref="H49:I49" si="20">SUM(H50:H51)</f>
        <v>1277</v>
      </c>
      <c r="I49" s="254">
        <f t="shared" si="20"/>
        <v>7662</v>
      </c>
    </row>
    <row r="50" spans="1:9" ht="13.2" x14ac:dyDescent="0.25">
      <c r="A50" s="172" t="s">
        <v>289</v>
      </c>
      <c r="B50" s="173" t="s">
        <v>464</v>
      </c>
      <c r="C50" s="177" t="s">
        <v>42</v>
      </c>
      <c r="D50" s="197">
        <v>13712.53</v>
      </c>
      <c r="E50" s="197">
        <v>0</v>
      </c>
      <c r="F50" s="197">
        <f>D50+E50</f>
        <v>13712.53</v>
      </c>
      <c r="G50" s="197">
        <v>6129</v>
      </c>
      <c r="H50" s="197">
        <f>((G50/6)*(12))*10%</f>
        <v>1225.8</v>
      </c>
      <c r="I50" s="255">
        <f t="shared" ref="I50:I51" si="21">G50+H50</f>
        <v>7354.8</v>
      </c>
    </row>
    <row r="51" spans="1:9" ht="13.2" x14ac:dyDescent="0.25">
      <c r="A51" s="172" t="s">
        <v>289</v>
      </c>
      <c r="B51" s="173" t="s">
        <v>465</v>
      </c>
      <c r="C51" s="177" t="s">
        <v>43</v>
      </c>
      <c r="D51" s="197">
        <v>2989.14</v>
      </c>
      <c r="E51" s="197">
        <v>0</v>
      </c>
      <c r="F51" s="197">
        <f>D51+E51</f>
        <v>2989.14</v>
      </c>
      <c r="G51" s="197">
        <v>256</v>
      </c>
      <c r="H51" s="197">
        <f>((G51/6)*(12))*10%</f>
        <v>51.2</v>
      </c>
      <c r="I51" s="255">
        <f t="shared" si="21"/>
        <v>307.2</v>
      </c>
    </row>
    <row r="52" spans="1:9" ht="13.2" x14ac:dyDescent="0.25">
      <c r="A52" s="172" t="s">
        <v>289</v>
      </c>
      <c r="B52" s="172" t="s">
        <v>466</v>
      </c>
      <c r="C52" s="174" t="s">
        <v>44</v>
      </c>
      <c r="D52" s="196">
        <v>247736.32000000001</v>
      </c>
      <c r="E52" s="196">
        <v>0</v>
      </c>
      <c r="F52" s="196">
        <f>D52+E52</f>
        <v>247736.32000000001</v>
      </c>
      <c r="G52" s="196">
        <v>42810</v>
      </c>
      <c r="H52" s="196">
        <f>((G52/6)*(12))*8%</f>
        <v>6849.6</v>
      </c>
      <c r="I52" s="254">
        <f>G52+H52</f>
        <v>49659.6</v>
      </c>
    </row>
    <row r="53" spans="1:9" ht="13.2" x14ac:dyDescent="0.25">
      <c r="A53" s="172" t="s">
        <v>289</v>
      </c>
      <c r="B53" s="172" t="s">
        <v>467</v>
      </c>
      <c r="C53" s="174" t="s">
        <v>45</v>
      </c>
      <c r="D53" s="196">
        <v>163267.51999999999</v>
      </c>
      <c r="E53" s="196">
        <v>79503</v>
      </c>
      <c r="F53" s="196">
        <f>SUM(F54:F56)</f>
        <v>242770.51999999996</v>
      </c>
      <c r="G53" s="196">
        <f>SUM(G54:G56)</f>
        <v>226447.28000000003</v>
      </c>
      <c r="H53" s="196">
        <f>SUM(H54:H56)</f>
        <v>45289.455999999998</v>
      </c>
      <c r="I53" s="254">
        <f>SUM(I54:I56)</f>
        <v>271736.73599999998</v>
      </c>
    </row>
    <row r="54" spans="1:9" ht="13.2" x14ac:dyDescent="0.25">
      <c r="A54" s="172" t="s">
        <v>289</v>
      </c>
      <c r="B54" s="173" t="s">
        <v>468</v>
      </c>
      <c r="C54" s="177" t="s">
        <v>46</v>
      </c>
      <c r="D54" s="197">
        <v>84147.98</v>
      </c>
      <c r="E54" s="197">
        <v>79503</v>
      </c>
      <c r="F54" s="197">
        <f>D54+E54</f>
        <v>163650.97999999998</v>
      </c>
      <c r="G54" s="197">
        <v>163650.98000000001</v>
      </c>
      <c r="H54" s="197">
        <f>((G54/6)*(12))*10%</f>
        <v>32730.196000000004</v>
      </c>
      <c r="I54" s="255">
        <f t="shared" ref="I54:I57" si="22">G54+H54</f>
        <v>196381.17600000001</v>
      </c>
    </row>
    <row r="55" spans="1:9" ht="26.4" x14ac:dyDescent="0.25">
      <c r="A55" s="172" t="s">
        <v>289</v>
      </c>
      <c r="B55" s="173" t="s">
        <v>469</v>
      </c>
      <c r="C55" s="177" t="s">
        <v>47</v>
      </c>
      <c r="D55" s="197">
        <v>22873.8</v>
      </c>
      <c r="E55" s="197">
        <v>0</v>
      </c>
      <c r="F55" s="197">
        <f>D55+E55</f>
        <v>22873.8</v>
      </c>
      <c r="G55" s="197">
        <v>10168.66</v>
      </c>
      <c r="H55" s="197">
        <f>((G55/6)*(12))*10%</f>
        <v>2033.732</v>
      </c>
      <c r="I55" s="255">
        <f t="shared" si="22"/>
        <v>12202.392</v>
      </c>
    </row>
    <row r="56" spans="1:9" ht="13.2" x14ac:dyDescent="0.25">
      <c r="A56" s="172" t="s">
        <v>289</v>
      </c>
      <c r="B56" s="173" t="s">
        <v>470</v>
      </c>
      <c r="C56" s="177" t="s">
        <v>48</v>
      </c>
      <c r="D56" s="197">
        <v>56245.74</v>
      </c>
      <c r="E56" s="197">
        <v>0</v>
      </c>
      <c r="F56" s="197">
        <f>D56+E56</f>
        <v>56245.74</v>
      </c>
      <c r="G56" s="197">
        <v>52627.64</v>
      </c>
      <c r="H56" s="197">
        <f>((G56/6)*(12))*10%</f>
        <v>10525.528</v>
      </c>
      <c r="I56" s="255">
        <f t="shared" si="22"/>
        <v>63153.167999999998</v>
      </c>
    </row>
    <row r="57" spans="1:9" ht="13.2" x14ac:dyDescent="0.25">
      <c r="A57" s="172" t="s">
        <v>289</v>
      </c>
      <c r="B57" s="172" t="s">
        <v>471</v>
      </c>
      <c r="C57" s="174" t="s">
        <v>49</v>
      </c>
      <c r="D57" s="196">
        <v>636.39</v>
      </c>
      <c r="E57" s="196">
        <v>0</v>
      </c>
      <c r="F57" s="196">
        <f>D57+E57</f>
        <v>636.39</v>
      </c>
      <c r="G57" s="196">
        <v>0</v>
      </c>
      <c r="H57" s="196">
        <f t="shared" ref="H57" si="23">((G57/6)*(12))*8%</f>
        <v>0</v>
      </c>
      <c r="I57" s="254">
        <f t="shared" si="22"/>
        <v>0</v>
      </c>
    </row>
    <row r="58" spans="1:9" ht="13.2" x14ac:dyDescent="0.25">
      <c r="A58" s="172" t="s">
        <v>289</v>
      </c>
      <c r="B58" s="172" t="s">
        <v>472</v>
      </c>
      <c r="C58" s="174" t="s">
        <v>36</v>
      </c>
      <c r="D58" s="196">
        <v>-11436.9</v>
      </c>
      <c r="E58" s="196">
        <v>0</v>
      </c>
      <c r="F58" s="196">
        <f>SUM(F59)</f>
        <v>-11436.9</v>
      </c>
      <c r="G58" s="196">
        <f>SUM(G59)</f>
        <v>0</v>
      </c>
      <c r="H58" s="196">
        <f>SUM(H59)</f>
        <v>-2287.38</v>
      </c>
      <c r="I58" s="254">
        <f>SUM(I59)</f>
        <v>-2287.38</v>
      </c>
    </row>
    <row r="59" spans="1:9" ht="13.2" x14ac:dyDescent="0.25">
      <c r="A59" s="172" t="s">
        <v>289</v>
      </c>
      <c r="B59" s="173" t="s">
        <v>473</v>
      </c>
      <c r="C59" s="177" t="s">
        <v>37</v>
      </c>
      <c r="D59" s="197">
        <v>-11436.9</v>
      </c>
      <c r="E59" s="197">
        <v>0</v>
      </c>
      <c r="F59" s="197">
        <f>D59+E59</f>
        <v>-11436.9</v>
      </c>
      <c r="G59" s="197">
        <v>0</v>
      </c>
      <c r="H59" s="197">
        <f>((F59/6)*(12))*10%</f>
        <v>-2287.38</v>
      </c>
      <c r="I59" s="255">
        <f>G59+H59</f>
        <v>-2287.38</v>
      </c>
    </row>
    <row r="60" spans="1:9" ht="13.2" x14ac:dyDescent="0.25">
      <c r="A60" s="172" t="s">
        <v>289</v>
      </c>
      <c r="B60" s="172" t="s">
        <v>474</v>
      </c>
      <c r="C60" s="174" t="s">
        <v>22</v>
      </c>
      <c r="D60" s="196">
        <v>19159</v>
      </c>
      <c r="E60" s="196">
        <v>43983.77</v>
      </c>
      <c r="F60" s="196">
        <f>D60+E60</f>
        <v>63142.77</v>
      </c>
      <c r="G60" s="196">
        <v>43983.77</v>
      </c>
      <c r="H60" s="196">
        <f>((G60/6)*(12))*8%</f>
        <v>7037.4031999999997</v>
      </c>
      <c r="I60" s="254">
        <f>G60+H60</f>
        <v>51021.173199999997</v>
      </c>
    </row>
    <row r="61" spans="1:9" ht="13.2" x14ac:dyDescent="0.25">
      <c r="A61" s="172" t="s">
        <v>296</v>
      </c>
      <c r="B61" s="171"/>
      <c r="C61" s="174" t="s">
        <v>50</v>
      </c>
      <c r="D61" s="196">
        <f t="shared" ref="D61:I75" si="24">D62</f>
        <v>156136</v>
      </c>
      <c r="E61" s="196">
        <f t="shared" si="24"/>
        <v>44441.569999999992</v>
      </c>
      <c r="F61" s="196">
        <f t="shared" si="24"/>
        <v>200577.57</v>
      </c>
      <c r="G61" s="196">
        <f t="shared" si="24"/>
        <v>134014.45000000001</v>
      </c>
      <c r="H61" s="196">
        <f t="shared" si="24"/>
        <v>26802.89</v>
      </c>
      <c r="I61" s="254">
        <f t="shared" si="24"/>
        <v>160817.34</v>
      </c>
    </row>
    <row r="62" spans="1:9" ht="13.2" x14ac:dyDescent="0.25">
      <c r="A62" s="172" t="s">
        <v>297</v>
      </c>
      <c r="B62" s="171"/>
      <c r="C62" s="174" t="s">
        <v>50</v>
      </c>
      <c r="D62" s="196">
        <f t="shared" si="24"/>
        <v>156136</v>
      </c>
      <c r="E62" s="196">
        <f t="shared" si="24"/>
        <v>44441.569999999992</v>
      </c>
      <c r="F62" s="196">
        <f t="shared" si="24"/>
        <v>200577.57</v>
      </c>
      <c r="G62" s="196">
        <f t="shared" si="24"/>
        <v>134014.45000000001</v>
      </c>
      <c r="H62" s="196">
        <f t="shared" si="24"/>
        <v>26802.89</v>
      </c>
      <c r="I62" s="254">
        <f t="shared" si="24"/>
        <v>160817.34</v>
      </c>
    </row>
    <row r="63" spans="1:9" ht="13.2" x14ac:dyDescent="0.25">
      <c r="A63" s="172" t="s">
        <v>297</v>
      </c>
      <c r="B63" s="172">
        <v>12</v>
      </c>
      <c r="C63" s="174" t="s">
        <v>204</v>
      </c>
      <c r="D63" s="196">
        <f t="shared" si="24"/>
        <v>156136</v>
      </c>
      <c r="E63" s="196">
        <f t="shared" si="24"/>
        <v>44441.569999999992</v>
      </c>
      <c r="F63" s="196">
        <f t="shared" si="24"/>
        <v>200577.57</v>
      </c>
      <c r="G63" s="196">
        <f t="shared" si="24"/>
        <v>134014.45000000001</v>
      </c>
      <c r="H63" s="196">
        <f t="shared" si="24"/>
        <v>26802.89</v>
      </c>
      <c r="I63" s="254">
        <f t="shared" si="24"/>
        <v>160817.34</v>
      </c>
    </row>
    <row r="64" spans="1:9" ht="26.4" x14ac:dyDescent="0.25">
      <c r="A64" s="172" t="s">
        <v>297</v>
      </c>
      <c r="B64" s="172" t="s">
        <v>205</v>
      </c>
      <c r="C64" s="174" t="s">
        <v>298</v>
      </c>
      <c r="D64" s="196">
        <f t="shared" si="24"/>
        <v>156136</v>
      </c>
      <c r="E64" s="196">
        <f t="shared" si="24"/>
        <v>44441.569999999992</v>
      </c>
      <c r="F64" s="196">
        <f t="shared" si="24"/>
        <v>200577.57</v>
      </c>
      <c r="G64" s="196">
        <f t="shared" si="24"/>
        <v>134014.45000000001</v>
      </c>
      <c r="H64" s="196">
        <f t="shared" si="24"/>
        <v>26802.89</v>
      </c>
      <c r="I64" s="254">
        <f t="shared" si="24"/>
        <v>160817.34</v>
      </c>
    </row>
    <row r="65" spans="1:9" ht="13.2" x14ac:dyDescent="0.25">
      <c r="A65" s="172" t="s">
        <v>297</v>
      </c>
      <c r="B65" s="172" t="s">
        <v>207</v>
      </c>
      <c r="C65" s="174" t="s">
        <v>291</v>
      </c>
      <c r="D65" s="196">
        <f t="shared" si="24"/>
        <v>156136</v>
      </c>
      <c r="E65" s="196">
        <f t="shared" si="24"/>
        <v>44441.569999999992</v>
      </c>
      <c r="F65" s="196">
        <f t="shared" si="24"/>
        <v>200577.57</v>
      </c>
      <c r="G65" s="196">
        <f t="shared" si="24"/>
        <v>134014.45000000001</v>
      </c>
      <c r="H65" s="196">
        <f t="shared" si="24"/>
        <v>26802.89</v>
      </c>
      <c r="I65" s="254">
        <f t="shared" si="24"/>
        <v>160817.34</v>
      </c>
    </row>
    <row r="66" spans="1:9" ht="13.2" x14ac:dyDescent="0.25">
      <c r="A66" s="172" t="s">
        <v>297</v>
      </c>
      <c r="B66" s="172" t="s">
        <v>209</v>
      </c>
      <c r="C66" s="174" t="s">
        <v>292</v>
      </c>
      <c r="D66" s="196">
        <f t="shared" si="24"/>
        <v>156136</v>
      </c>
      <c r="E66" s="196">
        <f t="shared" si="24"/>
        <v>44441.569999999992</v>
      </c>
      <c r="F66" s="196">
        <f t="shared" si="24"/>
        <v>200577.57</v>
      </c>
      <c r="G66" s="196">
        <f t="shared" si="24"/>
        <v>134014.45000000001</v>
      </c>
      <c r="H66" s="196">
        <f t="shared" si="24"/>
        <v>26802.89</v>
      </c>
      <c r="I66" s="254">
        <f t="shared" si="24"/>
        <v>160817.34</v>
      </c>
    </row>
    <row r="67" spans="1:9" ht="13.2" x14ac:dyDescent="0.25">
      <c r="A67" s="172" t="s">
        <v>297</v>
      </c>
      <c r="B67" s="172" t="s">
        <v>211</v>
      </c>
      <c r="C67" s="174" t="s">
        <v>196</v>
      </c>
      <c r="D67" s="196">
        <f t="shared" si="24"/>
        <v>156136</v>
      </c>
      <c r="E67" s="196">
        <f t="shared" si="24"/>
        <v>44441.569999999992</v>
      </c>
      <c r="F67" s="196">
        <f t="shared" si="24"/>
        <v>200577.57</v>
      </c>
      <c r="G67" s="196">
        <f t="shared" si="24"/>
        <v>134014.45000000001</v>
      </c>
      <c r="H67" s="196">
        <f t="shared" si="24"/>
        <v>26802.89</v>
      </c>
      <c r="I67" s="254">
        <f t="shared" si="24"/>
        <v>160817.34</v>
      </c>
    </row>
    <row r="68" spans="1:9" ht="13.2" x14ac:dyDescent="0.25">
      <c r="A68" s="172" t="s">
        <v>297</v>
      </c>
      <c r="B68" s="172" t="s">
        <v>293</v>
      </c>
      <c r="C68" s="174" t="s">
        <v>213</v>
      </c>
      <c r="D68" s="196">
        <f t="shared" si="24"/>
        <v>156136</v>
      </c>
      <c r="E68" s="196">
        <f t="shared" si="24"/>
        <v>44441.569999999992</v>
      </c>
      <c r="F68" s="196">
        <f t="shared" si="24"/>
        <v>200577.57</v>
      </c>
      <c r="G68" s="196">
        <f t="shared" si="24"/>
        <v>134014.45000000001</v>
      </c>
      <c r="H68" s="196">
        <f t="shared" si="24"/>
        <v>26802.89</v>
      </c>
      <c r="I68" s="254">
        <f t="shared" si="24"/>
        <v>160817.34</v>
      </c>
    </row>
    <row r="69" spans="1:9" ht="13.2" x14ac:dyDescent="0.25">
      <c r="A69" s="172" t="s">
        <v>297</v>
      </c>
      <c r="B69" s="172" t="s">
        <v>294</v>
      </c>
      <c r="C69" s="174" t="s">
        <v>232</v>
      </c>
      <c r="D69" s="196">
        <f t="shared" si="24"/>
        <v>156136</v>
      </c>
      <c r="E69" s="196">
        <f t="shared" si="24"/>
        <v>44441.569999999992</v>
      </c>
      <c r="F69" s="196">
        <f t="shared" si="24"/>
        <v>200577.57</v>
      </c>
      <c r="G69" s="196">
        <f t="shared" si="24"/>
        <v>134014.45000000001</v>
      </c>
      <c r="H69" s="196">
        <f t="shared" si="24"/>
        <v>26802.89</v>
      </c>
      <c r="I69" s="254">
        <f t="shared" si="24"/>
        <v>160817.34</v>
      </c>
    </row>
    <row r="70" spans="1:9" ht="13.2" x14ac:dyDescent="0.25">
      <c r="A70" s="172" t="s">
        <v>297</v>
      </c>
      <c r="B70" s="172" t="s">
        <v>295</v>
      </c>
      <c r="C70" s="174" t="s">
        <v>35</v>
      </c>
      <c r="D70" s="196">
        <f t="shared" si="24"/>
        <v>156136</v>
      </c>
      <c r="E70" s="196">
        <f t="shared" si="24"/>
        <v>44441.569999999992</v>
      </c>
      <c r="F70" s="196">
        <f t="shared" si="24"/>
        <v>200577.57</v>
      </c>
      <c r="G70" s="196">
        <f t="shared" si="24"/>
        <v>134014.45000000001</v>
      </c>
      <c r="H70" s="196">
        <f t="shared" si="24"/>
        <v>26802.89</v>
      </c>
      <c r="I70" s="254">
        <f t="shared" si="24"/>
        <v>160817.34</v>
      </c>
    </row>
    <row r="71" spans="1:9" ht="13.2" x14ac:dyDescent="0.25">
      <c r="A71" s="172" t="s">
        <v>297</v>
      </c>
      <c r="B71" s="172" t="s">
        <v>243</v>
      </c>
      <c r="C71" s="174" t="s">
        <v>50</v>
      </c>
      <c r="D71" s="196">
        <f t="shared" si="24"/>
        <v>156136</v>
      </c>
      <c r="E71" s="196">
        <f t="shared" si="24"/>
        <v>44441.569999999992</v>
      </c>
      <c r="F71" s="196">
        <f t="shared" si="24"/>
        <v>200577.57</v>
      </c>
      <c r="G71" s="196">
        <f t="shared" si="24"/>
        <v>134014.45000000001</v>
      </c>
      <c r="H71" s="196">
        <f t="shared" si="24"/>
        <v>26802.89</v>
      </c>
      <c r="I71" s="254">
        <f>I72</f>
        <v>160817.34</v>
      </c>
    </row>
    <row r="72" spans="1:9" ht="13.2" x14ac:dyDescent="0.25">
      <c r="A72" s="172" t="s">
        <v>297</v>
      </c>
      <c r="B72" s="172" t="s">
        <v>244</v>
      </c>
      <c r="C72" s="174" t="s">
        <v>236</v>
      </c>
      <c r="D72" s="196">
        <f t="shared" si="24"/>
        <v>156136</v>
      </c>
      <c r="E72" s="196">
        <f t="shared" si="24"/>
        <v>44441.569999999992</v>
      </c>
      <c r="F72" s="196">
        <f t="shared" si="24"/>
        <v>200577.57</v>
      </c>
      <c r="G72" s="196">
        <f t="shared" si="24"/>
        <v>134014.45000000001</v>
      </c>
      <c r="H72" s="196">
        <f t="shared" si="24"/>
        <v>26802.89</v>
      </c>
      <c r="I72" s="254">
        <f t="shared" si="24"/>
        <v>160817.34</v>
      </c>
    </row>
    <row r="73" spans="1:9" ht="13.2" x14ac:dyDescent="0.25">
      <c r="A73" s="172" t="s">
        <v>297</v>
      </c>
      <c r="B73" s="172" t="s">
        <v>245</v>
      </c>
      <c r="C73" s="174" t="s">
        <v>50</v>
      </c>
      <c r="D73" s="196">
        <f t="shared" si="24"/>
        <v>156136</v>
      </c>
      <c r="E73" s="196">
        <f t="shared" si="24"/>
        <v>44441.569999999992</v>
      </c>
      <c r="F73" s="196">
        <f t="shared" si="24"/>
        <v>200577.57</v>
      </c>
      <c r="G73" s="196">
        <f t="shared" si="24"/>
        <v>134014.45000000001</v>
      </c>
      <c r="H73" s="196">
        <f t="shared" si="24"/>
        <v>26802.89</v>
      </c>
      <c r="I73" s="254">
        <f t="shared" si="24"/>
        <v>160817.34</v>
      </c>
    </row>
    <row r="74" spans="1:9" ht="13.2" x14ac:dyDescent="0.25">
      <c r="A74" s="172" t="s">
        <v>297</v>
      </c>
      <c r="B74" s="172" t="s">
        <v>475</v>
      </c>
      <c r="C74" s="174" t="s">
        <v>219</v>
      </c>
      <c r="D74" s="196">
        <f t="shared" si="24"/>
        <v>156136</v>
      </c>
      <c r="E74" s="196">
        <f t="shared" si="24"/>
        <v>44441.569999999992</v>
      </c>
      <c r="F74" s="196">
        <f t="shared" si="24"/>
        <v>200577.57</v>
      </c>
      <c r="G74" s="196">
        <f t="shared" si="24"/>
        <v>134014.45000000001</v>
      </c>
      <c r="H74" s="196">
        <f t="shared" si="24"/>
        <v>26802.89</v>
      </c>
      <c r="I74" s="254">
        <f>I75</f>
        <v>160817.34</v>
      </c>
    </row>
    <row r="75" spans="1:9" ht="26.4" x14ac:dyDescent="0.25">
      <c r="A75" s="172" t="s">
        <v>297</v>
      </c>
      <c r="B75" s="172" t="s">
        <v>476</v>
      </c>
      <c r="C75" s="174" t="s">
        <v>220</v>
      </c>
      <c r="D75" s="196">
        <f t="shared" si="24"/>
        <v>156136</v>
      </c>
      <c r="E75" s="196">
        <f t="shared" si="24"/>
        <v>44441.569999999992</v>
      </c>
      <c r="F75" s="196">
        <f t="shared" si="24"/>
        <v>200577.57</v>
      </c>
      <c r="G75" s="196">
        <f t="shared" si="24"/>
        <v>134014.45000000001</v>
      </c>
      <c r="H75" s="196">
        <f t="shared" si="24"/>
        <v>26802.89</v>
      </c>
      <c r="I75" s="254">
        <f t="shared" si="24"/>
        <v>160817.34</v>
      </c>
    </row>
    <row r="76" spans="1:9" ht="13.2" x14ac:dyDescent="0.25">
      <c r="A76" s="172" t="s">
        <v>297</v>
      </c>
      <c r="B76" s="172" t="s">
        <v>477</v>
      </c>
      <c r="C76" s="174" t="s">
        <v>35</v>
      </c>
      <c r="D76" s="196">
        <f t="shared" ref="D76:F76" si="25">D77+D87</f>
        <v>156136</v>
      </c>
      <c r="E76" s="196">
        <f t="shared" si="25"/>
        <v>44441.569999999992</v>
      </c>
      <c r="F76" s="196">
        <f t="shared" si="25"/>
        <v>200577.57</v>
      </c>
      <c r="G76" s="196">
        <f>G77+G87</f>
        <v>134014.45000000001</v>
      </c>
      <c r="H76" s="196">
        <f t="shared" ref="H76" si="26">H77+H87</f>
        <v>26802.89</v>
      </c>
      <c r="I76" s="254">
        <f>I77+I87</f>
        <v>160817.34</v>
      </c>
    </row>
    <row r="77" spans="1:9" ht="13.2" x14ac:dyDescent="0.25">
      <c r="A77" s="172" t="s">
        <v>297</v>
      </c>
      <c r="B77" s="172" t="s">
        <v>478</v>
      </c>
      <c r="C77" s="174" t="s">
        <v>24</v>
      </c>
      <c r="D77" s="196">
        <f t="shared" ref="D77:F77" si="27">D78+D81+D84</f>
        <v>153025.64000000001</v>
      </c>
      <c r="E77" s="196">
        <f t="shared" si="27"/>
        <v>42531.929999999993</v>
      </c>
      <c r="F77" s="196">
        <f t="shared" si="27"/>
        <v>195557.57</v>
      </c>
      <c r="G77" s="196">
        <f>G78+G81+G84</f>
        <v>128994.45</v>
      </c>
      <c r="H77" s="196">
        <f t="shared" ref="H77" si="28">H78+H81+H84</f>
        <v>25798.89</v>
      </c>
      <c r="I77" s="254">
        <f>I78+I81+I84</f>
        <v>154793.34</v>
      </c>
    </row>
    <row r="78" spans="1:9" ht="26.4" x14ac:dyDescent="0.25">
      <c r="A78" s="172" t="s">
        <v>297</v>
      </c>
      <c r="B78" s="172" t="s">
        <v>479</v>
      </c>
      <c r="C78" s="174" t="s">
        <v>246</v>
      </c>
      <c r="D78" s="196">
        <f t="shared" ref="D78:F78" si="29">SUM(D79:D80)</f>
        <v>127844.92</v>
      </c>
      <c r="E78" s="196">
        <f t="shared" si="29"/>
        <v>0</v>
      </c>
      <c r="F78" s="196">
        <f t="shared" si="29"/>
        <v>127844.92</v>
      </c>
      <c r="G78" s="196">
        <f>SUM(G79:G80)</f>
        <v>79184.67</v>
      </c>
      <c r="H78" s="196">
        <f t="shared" ref="H78:I78" si="30">SUM(H79:H80)</f>
        <v>15836.934000000001</v>
      </c>
      <c r="I78" s="254">
        <f t="shared" si="30"/>
        <v>95021.603999999992</v>
      </c>
    </row>
    <row r="79" spans="1:9" ht="13.2" x14ac:dyDescent="0.25">
      <c r="A79" s="172" t="s">
        <v>297</v>
      </c>
      <c r="B79" s="173" t="s">
        <v>480</v>
      </c>
      <c r="C79" s="177" t="s">
        <v>363</v>
      </c>
      <c r="D79" s="197">
        <v>63922.46</v>
      </c>
      <c r="E79" s="197">
        <v>0</v>
      </c>
      <c r="F79" s="197">
        <f>D79+E79</f>
        <v>63922.46</v>
      </c>
      <c r="G79" s="197">
        <v>46222.97</v>
      </c>
      <c r="H79" s="197">
        <f>((G79/6)*(12))*10%</f>
        <v>9244.594000000001</v>
      </c>
      <c r="I79" s="255">
        <f t="shared" ref="I79:I80" si="31">G79+H79</f>
        <v>55467.563999999998</v>
      </c>
    </row>
    <row r="80" spans="1:9" ht="13.2" x14ac:dyDescent="0.25">
      <c r="A80" s="172" t="s">
        <v>297</v>
      </c>
      <c r="B80" s="173" t="s">
        <v>481</v>
      </c>
      <c r="C80" s="177" t="s">
        <v>364</v>
      </c>
      <c r="D80" s="197">
        <v>63922.46</v>
      </c>
      <c r="E80" s="197">
        <v>0</v>
      </c>
      <c r="F80" s="197">
        <f>D80+E80</f>
        <v>63922.46</v>
      </c>
      <c r="G80" s="197">
        <v>32961.699999999997</v>
      </c>
      <c r="H80" s="197">
        <f>((G80/6)*(12))*10%</f>
        <v>6592.34</v>
      </c>
      <c r="I80" s="255">
        <f t="shared" si="31"/>
        <v>39554.039999999994</v>
      </c>
    </row>
    <row r="81" spans="1:9" ht="26.4" x14ac:dyDescent="0.25">
      <c r="A81" s="172" t="s">
        <v>297</v>
      </c>
      <c r="B81" s="172" t="s">
        <v>482</v>
      </c>
      <c r="C81" s="174" t="s">
        <v>247</v>
      </c>
      <c r="D81" s="196">
        <v>25180.720000000001</v>
      </c>
      <c r="E81" s="196">
        <v>16857.419999999998</v>
      </c>
      <c r="F81" s="196">
        <f>SUM(F82:F83)</f>
        <v>42038.14</v>
      </c>
      <c r="G81" s="196">
        <f>SUM(G82:G83)</f>
        <v>24135.269999999997</v>
      </c>
      <c r="H81" s="196">
        <f>SUM(H82:H83)</f>
        <v>4827.0540000000001</v>
      </c>
      <c r="I81" s="254">
        <f>SUM(I82:I83)</f>
        <v>28962.324000000001</v>
      </c>
    </row>
    <row r="82" spans="1:9" ht="13.2" x14ac:dyDescent="0.25">
      <c r="A82" s="172" t="s">
        <v>297</v>
      </c>
      <c r="B82" s="173" t="s">
        <v>483</v>
      </c>
      <c r="C82" s="177" t="s">
        <v>365</v>
      </c>
      <c r="D82" s="197">
        <v>12590.36</v>
      </c>
      <c r="E82" s="197">
        <v>0</v>
      </c>
      <c r="F82" s="197">
        <f>D82+E82</f>
        <v>12590.36</v>
      </c>
      <c r="G82" s="197">
        <v>7277.85</v>
      </c>
      <c r="H82" s="197">
        <f>((G82/6)*(12))*10%</f>
        <v>1455.5700000000002</v>
      </c>
      <c r="I82" s="255">
        <f t="shared" ref="I82:I83" si="32">G82+H82</f>
        <v>8733.42</v>
      </c>
    </row>
    <row r="83" spans="1:9" ht="26.4" x14ac:dyDescent="0.25">
      <c r="A83" s="172" t="s">
        <v>297</v>
      </c>
      <c r="B83" s="173" t="s">
        <v>484</v>
      </c>
      <c r="C83" s="177" t="s">
        <v>366</v>
      </c>
      <c r="D83" s="197">
        <v>12590.36</v>
      </c>
      <c r="E83" s="197">
        <v>16857.419999999998</v>
      </c>
      <c r="F83" s="197">
        <f>D83+E83</f>
        <v>29447.78</v>
      </c>
      <c r="G83" s="197">
        <v>16857.419999999998</v>
      </c>
      <c r="H83" s="197">
        <f>((G83/6)*(12))*10%</f>
        <v>3371.4839999999999</v>
      </c>
      <c r="I83" s="255">
        <f t="shared" si="32"/>
        <v>20228.903999999999</v>
      </c>
    </row>
    <row r="84" spans="1:9" ht="26.4" x14ac:dyDescent="0.25">
      <c r="A84" s="172" t="s">
        <v>297</v>
      </c>
      <c r="B84" s="172" t="s">
        <v>485</v>
      </c>
      <c r="C84" s="174" t="s">
        <v>248</v>
      </c>
      <c r="D84" s="196">
        <v>0</v>
      </c>
      <c r="E84" s="196">
        <v>25674.51</v>
      </c>
      <c r="F84" s="196">
        <f>SUM(F85:F86)</f>
        <v>25674.51</v>
      </c>
      <c r="G84" s="196">
        <f>SUM(G85:G86)</f>
        <v>25674.51</v>
      </c>
      <c r="H84" s="196">
        <f>SUM(H85:H86)</f>
        <v>5134.902</v>
      </c>
      <c r="I84" s="254">
        <f>SUM(I85:I86)</f>
        <v>30809.412</v>
      </c>
    </row>
    <row r="85" spans="1:9" ht="13.2" x14ac:dyDescent="0.25">
      <c r="A85" s="172" t="s">
        <v>297</v>
      </c>
      <c r="B85" s="173" t="s">
        <v>486</v>
      </c>
      <c r="C85" s="177" t="s">
        <v>363</v>
      </c>
      <c r="D85" s="197">
        <v>0</v>
      </c>
      <c r="E85" s="197">
        <v>4772.16</v>
      </c>
      <c r="F85" s="197">
        <f>D85+E85</f>
        <v>4772.16</v>
      </c>
      <c r="G85" s="197">
        <v>4772.16</v>
      </c>
      <c r="H85" s="197">
        <f>((G85/6)*(12))*10%</f>
        <v>954.43200000000002</v>
      </c>
      <c r="I85" s="255">
        <f t="shared" ref="I85:I86" si="33">G85+H85</f>
        <v>5726.5919999999996</v>
      </c>
    </row>
    <row r="86" spans="1:9" ht="13.2" x14ac:dyDescent="0.25">
      <c r="A86" s="172" t="s">
        <v>297</v>
      </c>
      <c r="B86" s="173" t="s">
        <v>487</v>
      </c>
      <c r="C86" s="177" t="s">
        <v>367</v>
      </c>
      <c r="D86" s="197">
        <v>0</v>
      </c>
      <c r="E86" s="197">
        <v>20902.349999999999</v>
      </c>
      <c r="F86" s="197">
        <f>D86+E86</f>
        <v>20902.349999999999</v>
      </c>
      <c r="G86" s="197">
        <v>20902.349999999999</v>
      </c>
      <c r="H86" s="197">
        <f>((G86/6)*(12))*10%</f>
        <v>4180.47</v>
      </c>
      <c r="I86" s="255">
        <f t="shared" si="33"/>
        <v>25082.82</v>
      </c>
    </row>
    <row r="87" spans="1:9" ht="13.2" x14ac:dyDescent="0.25">
      <c r="A87" s="172" t="s">
        <v>297</v>
      </c>
      <c r="B87" s="172" t="s">
        <v>488</v>
      </c>
      <c r="C87" s="174" t="s">
        <v>15</v>
      </c>
      <c r="D87" s="196">
        <v>3110.36</v>
      </c>
      <c r="E87" s="196">
        <v>1909.64</v>
      </c>
      <c r="F87" s="196">
        <f>SUM(F88)</f>
        <v>5020</v>
      </c>
      <c r="G87" s="196">
        <f>SUM(G88)</f>
        <v>5020</v>
      </c>
      <c r="H87" s="196">
        <f>SUM(H88)</f>
        <v>1004</v>
      </c>
      <c r="I87" s="254">
        <f>SUM(I88)</f>
        <v>6024</v>
      </c>
    </row>
    <row r="88" spans="1:9" ht="13.2" x14ac:dyDescent="0.25">
      <c r="A88" s="172" t="s">
        <v>297</v>
      </c>
      <c r="B88" s="173" t="s">
        <v>489</v>
      </c>
      <c r="C88" s="177" t="s">
        <v>29</v>
      </c>
      <c r="D88" s="197">
        <v>3110.36</v>
      </c>
      <c r="E88" s="197">
        <v>1909.64</v>
      </c>
      <c r="F88" s="197">
        <f>D88+E88</f>
        <v>5020</v>
      </c>
      <c r="G88" s="197">
        <v>5020</v>
      </c>
      <c r="H88" s="197">
        <f>((G88/6)*(12))*10%</f>
        <v>1004</v>
      </c>
      <c r="I88" s="255">
        <f>G88+H88</f>
        <v>6024</v>
      </c>
    </row>
    <row r="89" spans="1:9" ht="13.2" x14ac:dyDescent="0.25">
      <c r="A89" s="181" t="s">
        <v>299</v>
      </c>
      <c r="B89" s="179"/>
      <c r="C89" s="182" t="s">
        <v>12</v>
      </c>
      <c r="D89" s="198">
        <f t="shared" ref="D89:F89" si="34">D90+D122+D157+D181</f>
        <v>2865759</v>
      </c>
      <c r="E89" s="198">
        <f t="shared" si="34"/>
        <v>-227222.04999999993</v>
      </c>
      <c r="F89" s="198">
        <f t="shared" si="34"/>
        <v>2638536.9500000002</v>
      </c>
      <c r="G89" s="198">
        <f>G90+G122+G157+G181</f>
        <v>1054268.31</v>
      </c>
      <c r="H89" s="198">
        <f t="shared" ref="H89:I89" si="35">H90+H122+H157+H181</f>
        <v>168842.92960000003</v>
      </c>
      <c r="I89" s="259">
        <f t="shared" si="35"/>
        <v>3725996.9396000002</v>
      </c>
    </row>
    <row r="90" spans="1:9" ht="39.6" x14ac:dyDescent="0.25">
      <c r="A90" s="172" t="s">
        <v>300</v>
      </c>
      <c r="B90" s="171"/>
      <c r="C90" s="174" t="s">
        <v>301</v>
      </c>
      <c r="D90" s="196">
        <f t="shared" ref="D90:I104" si="36">D91</f>
        <v>2619031</v>
      </c>
      <c r="E90" s="196">
        <f t="shared" si="36"/>
        <v>-854378.61999999988</v>
      </c>
      <c r="F90" s="196">
        <f t="shared" si="36"/>
        <v>1764652.3800000001</v>
      </c>
      <c r="G90" s="196">
        <f t="shared" si="36"/>
        <v>224008.75999999998</v>
      </c>
      <c r="H90" s="196">
        <f t="shared" si="36"/>
        <v>35841.401599999997</v>
      </c>
      <c r="I90" s="254">
        <f t="shared" si="36"/>
        <v>2758405.9616</v>
      </c>
    </row>
    <row r="91" spans="1:9" ht="39.6" x14ac:dyDescent="0.25">
      <c r="A91" s="172" t="s">
        <v>302</v>
      </c>
      <c r="B91" s="171"/>
      <c r="C91" s="174" t="s">
        <v>303</v>
      </c>
      <c r="D91" s="196">
        <f t="shared" si="36"/>
        <v>2619031</v>
      </c>
      <c r="E91" s="196">
        <f t="shared" si="36"/>
        <v>-854378.61999999988</v>
      </c>
      <c r="F91" s="196">
        <f t="shared" si="36"/>
        <v>1764652.3800000001</v>
      </c>
      <c r="G91" s="196">
        <f t="shared" si="36"/>
        <v>224008.75999999998</v>
      </c>
      <c r="H91" s="196">
        <f t="shared" si="36"/>
        <v>35841.401599999997</v>
      </c>
      <c r="I91" s="254">
        <f t="shared" si="36"/>
        <v>2758405.9616</v>
      </c>
    </row>
    <row r="92" spans="1:9" ht="13.2" x14ac:dyDescent="0.25">
      <c r="A92" s="172" t="s">
        <v>302</v>
      </c>
      <c r="B92" s="172">
        <v>12</v>
      </c>
      <c r="C92" s="174" t="s">
        <v>204</v>
      </c>
      <c r="D92" s="196">
        <f t="shared" si="36"/>
        <v>2619031</v>
      </c>
      <c r="E92" s="196">
        <f t="shared" si="36"/>
        <v>-854378.61999999988</v>
      </c>
      <c r="F92" s="196">
        <f t="shared" si="36"/>
        <v>1764652.3800000001</v>
      </c>
      <c r="G92" s="196">
        <f t="shared" si="36"/>
        <v>224008.75999999998</v>
      </c>
      <c r="H92" s="196">
        <f t="shared" si="36"/>
        <v>35841.401599999997</v>
      </c>
      <c r="I92" s="254">
        <f t="shared" si="36"/>
        <v>2758405.9616</v>
      </c>
    </row>
    <row r="93" spans="1:9" ht="26.4" x14ac:dyDescent="0.25">
      <c r="A93" s="172" t="s">
        <v>302</v>
      </c>
      <c r="B93" s="172" t="s">
        <v>205</v>
      </c>
      <c r="C93" s="174" t="s">
        <v>298</v>
      </c>
      <c r="D93" s="196">
        <f t="shared" si="36"/>
        <v>2619031</v>
      </c>
      <c r="E93" s="196">
        <f t="shared" si="36"/>
        <v>-854378.61999999988</v>
      </c>
      <c r="F93" s="196">
        <f t="shared" si="36"/>
        <v>1764652.3800000001</v>
      </c>
      <c r="G93" s="196">
        <f t="shared" si="36"/>
        <v>224008.75999999998</v>
      </c>
      <c r="H93" s="196">
        <f t="shared" si="36"/>
        <v>35841.401599999997</v>
      </c>
      <c r="I93" s="254">
        <f t="shared" si="36"/>
        <v>2758405.9616</v>
      </c>
    </row>
    <row r="94" spans="1:9" ht="13.2" x14ac:dyDescent="0.25">
      <c r="A94" s="172" t="s">
        <v>302</v>
      </c>
      <c r="B94" s="172" t="s">
        <v>207</v>
      </c>
      <c r="C94" s="174" t="s">
        <v>291</v>
      </c>
      <c r="D94" s="196">
        <f t="shared" si="36"/>
        <v>2619031</v>
      </c>
      <c r="E94" s="196">
        <f t="shared" si="36"/>
        <v>-854378.61999999988</v>
      </c>
      <c r="F94" s="196">
        <f t="shared" si="36"/>
        <v>1764652.3800000001</v>
      </c>
      <c r="G94" s="196">
        <f t="shared" si="36"/>
        <v>224008.75999999998</v>
      </c>
      <c r="H94" s="196">
        <f t="shared" si="36"/>
        <v>35841.401599999997</v>
      </c>
      <c r="I94" s="254">
        <f t="shared" si="36"/>
        <v>2758405.9616</v>
      </c>
    </row>
    <row r="95" spans="1:9" ht="13.2" x14ac:dyDescent="0.25">
      <c r="A95" s="172" t="s">
        <v>302</v>
      </c>
      <c r="B95" s="172" t="s">
        <v>209</v>
      </c>
      <c r="C95" s="174" t="s">
        <v>292</v>
      </c>
      <c r="D95" s="196">
        <f t="shared" si="36"/>
        <v>2619031</v>
      </c>
      <c r="E95" s="196">
        <f t="shared" si="36"/>
        <v>-854378.61999999988</v>
      </c>
      <c r="F95" s="196">
        <f t="shared" si="36"/>
        <v>1764652.3800000001</v>
      </c>
      <c r="G95" s="196">
        <f t="shared" si="36"/>
        <v>224008.75999999998</v>
      </c>
      <c r="H95" s="196">
        <f t="shared" si="36"/>
        <v>35841.401599999997</v>
      </c>
      <c r="I95" s="254">
        <f t="shared" si="36"/>
        <v>2758405.9616</v>
      </c>
    </row>
    <row r="96" spans="1:9" ht="13.2" x14ac:dyDescent="0.25">
      <c r="A96" s="172" t="s">
        <v>302</v>
      </c>
      <c r="B96" s="172" t="s">
        <v>211</v>
      </c>
      <c r="C96" s="174" t="s">
        <v>196</v>
      </c>
      <c r="D96" s="196">
        <f t="shared" si="36"/>
        <v>2619031</v>
      </c>
      <c r="E96" s="196">
        <f t="shared" si="36"/>
        <v>-854378.61999999988</v>
      </c>
      <c r="F96" s="196">
        <f t="shared" si="36"/>
        <v>1764652.3800000001</v>
      </c>
      <c r="G96" s="196">
        <f t="shared" si="36"/>
        <v>224008.75999999998</v>
      </c>
      <c r="H96" s="196">
        <f t="shared" si="36"/>
        <v>35841.401599999997</v>
      </c>
      <c r="I96" s="254">
        <f t="shared" si="36"/>
        <v>2758405.9616</v>
      </c>
    </row>
    <row r="97" spans="1:9" ht="13.2" x14ac:dyDescent="0.25">
      <c r="A97" s="172" t="s">
        <v>302</v>
      </c>
      <c r="B97" s="172" t="s">
        <v>293</v>
      </c>
      <c r="C97" s="174" t="s">
        <v>213</v>
      </c>
      <c r="D97" s="196">
        <f t="shared" si="36"/>
        <v>2619031</v>
      </c>
      <c r="E97" s="196">
        <f t="shared" si="36"/>
        <v>-854378.61999999988</v>
      </c>
      <c r="F97" s="196">
        <f t="shared" si="36"/>
        <v>1764652.3800000001</v>
      </c>
      <c r="G97" s="196">
        <f t="shared" si="36"/>
        <v>224008.75999999998</v>
      </c>
      <c r="H97" s="196">
        <f t="shared" si="36"/>
        <v>35841.401599999997</v>
      </c>
      <c r="I97" s="254">
        <f t="shared" si="36"/>
        <v>2758405.9616</v>
      </c>
    </row>
    <row r="98" spans="1:9" ht="13.2" x14ac:dyDescent="0.25">
      <c r="A98" s="172" t="s">
        <v>302</v>
      </c>
      <c r="B98" s="172" t="s">
        <v>294</v>
      </c>
      <c r="C98" s="174" t="s">
        <v>232</v>
      </c>
      <c r="D98" s="196">
        <f t="shared" si="36"/>
        <v>2619031</v>
      </c>
      <c r="E98" s="196">
        <f t="shared" si="36"/>
        <v>-854378.61999999988</v>
      </c>
      <c r="F98" s="196">
        <f t="shared" si="36"/>
        <v>1764652.3800000001</v>
      </c>
      <c r="G98" s="196">
        <f t="shared" si="36"/>
        <v>224008.75999999998</v>
      </c>
      <c r="H98" s="196">
        <f t="shared" si="36"/>
        <v>35841.401599999997</v>
      </c>
      <c r="I98" s="254">
        <f t="shared" si="36"/>
        <v>2758405.9616</v>
      </c>
    </row>
    <row r="99" spans="1:9" ht="13.2" x14ac:dyDescent="0.25">
      <c r="A99" s="172" t="s">
        <v>302</v>
      </c>
      <c r="B99" s="172" t="s">
        <v>295</v>
      </c>
      <c r="C99" s="174" t="s">
        <v>35</v>
      </c>
      <c r="D99" s="196">
        <f t="shared" si="36"/>
        <v>2619031</v>
      </c>
      <c r="E99" s="196">
        <f t="shared" si="36"/>
        <v>-854378.61999999988</v>
      </c>
      <c r="F99" s="196">
        <f t="shared" si="36"/>
        <v>1764652.3800000001</v>
      </c>
      <c r="G99" s="196">
        <f t="shared" si="36"/>
        <v>224008.75999999998</v>
      </c>
      <c r="H99" s="196">
        <f t="shared" si="36"/>
        <v>35841.401599999997</v>
      </c>
      <c r="I99" s="254">
        <f t="shared" si="36"/>
        <v>2758405.9616</v>
      </c>
    </row>
    <row r="100" spans="1:9" ht="26.4" x14ac:dyDescent="0.25">
      <c r="A100" s="172" t="s">
        <v>302</v>
      </c>
      <c r="B100" s="172" t="s">
        <v>249</v>
      </c>
      <c r="C100" s="174" t="s">
        <v>250</v>
      </c>
      <c r="D100" s="196">
        <f t="shared" si="36"/>
        <v>2619031</v>
      </c>
      <c r="E100" s="196">
        <f t="shared" si="36"/>
        <v>-854378.61999999988</v>
      </c>
      <c r="F100" s="196">
        <f t="shared" si="36"/>
        <v>1764652.3800000001</v>
      </c>
      <c r="G100" s="196">
        <f t="shared" si="36"/>
        <v>224008.75999999998</v>
      </c>
      <c r="H100" s="196">
        <f t="shared" si="36"/>
        <v>35841.401599999997</v>
      </c>
      <c r="I100" s="254">
        <f t="shared" si="36"/>
        <v>2758405.9616</v>
      </c>
    </row>
    <row r="101" spans="1:9" ht="13.2" x14ac:dyDescent="0.25">
      <c r="A101" s="172" t="s">
        <v>302</v>
      </c>
      <c r="B101" s="172" t="s">
        <v>251</v>
      </c>
      <c r="C101" s="174" t="s">
        <v>236</v>
      </c>
      <c r="D101" s="196">
        <f t="shared" si="36"/>
        <v>2619031</v>
      </c>
      <c r="E101" s="196">
        <f t="shared" si="36"/>
        <v>-854378.61999999988</v>
      </c>
      <c r="F101" s="196">
        <f t="shared" si="36"/>
        <v>1764652.3800000001</v>
      </c>
      <c r="G101" s="196">
        <f t="shared" si="36"/>
        <v>224008.75999999998</v>
      </c>
      <c r="H101" s="196">
        <f t="shared" si="36"/>
        <v>35841.401599999997</v>
      </c>
      <c r="I101" s="254">
        <f t="shared" si="36"/>
        <v>2758405.9616</v>
      </c>
    </row>
    <row r="102" spans="1:9" ht="13.2" x14ac:dyDescent="0.25">
      <c r="A102" s="172" t="s">
        <v>302</v>
      </c>
      <c r="B102" s="172" t="s">
        <v>252</v>
      </c>
      <c r="C102" s="174" t="s">
        <v>253</v>
      </c>
      <c r="D102" s="196">
        <f t="shared" si="36"/>
        <v>2619031</v>
      </c>
      <c r="E102" s="196">
        <f t="shared" si="36"/>
        <v>-854378.61999999988</v>
      </c>
      <c r="F102" s="196">
        <f t="shared" si="36"/>
        <v>1764652.3800000001</v>
      </c>
      <c r="G102" s="196">
        <f t="shared" si="36"/>
        <v>224008.75999999998</v>
      </c>
      <c r="H102" s="196">
        <f t="shared" si="36"/>
        <v>35841.401599999997</v>
      </c>
      <c r="I102" s="254">
        <f t="shared" si="36"/>
        <v>2758405.9616</v>
      </c>
    </row>
    <row r="103" spans="1:9" ht="13.2" x14ac:dyDescent="0.25">
      <c r="A103" s="172" t="s">
        <v>302</v>
      </c>
      <c r="B103" s="172" t="s">
        <v>490</v>
      </c>
      <c r="C103" s="174" t="s">
        <v>219</v>
      </c>
      <c r="D103" s="196">
        <f t="shared" si="36"/>
        <v>2619031</v>
      </c>
      <c r="E103" s="196">
        <f t="shared" si="36"/>
        <v>-854378.61999999988</v>
      </c>
      <c r="F103" s="196">
        <f t="shared" si="36"/>
        <v>1764652.3800000001</v>
      </c>
      <c r="G103" s="196">
        <f t="shared" si="36"/>
        <v>224008.75999999998</v>
      </c>
      <c r="H103" s="196">
        <f t="shared" si="36"/>
        <v>35841.401599999997</v>
      </c>
      <c r="I103" s="254">
        <f t="shared" si="36"/>
        <v>2758405.9616</v>
      </c>
    </row>
    <row r="104" spans="1:9" ht="26.4" x14ac:dyDescent="0.25">
      <c r="A104" s="172" t="s">
        <v>302</v>
      </c>
      <c r="B104" s="172" t="s">
        <v>491</v>
      </c>
      <c r="C104" s="174" t="s">
        <v>220</v>
      </c>
      <c r="D104" s="196">
        <f t="shared" si="36"/>
        <v>2619031</v>
      </c>
      <c r="E104" s="196">
        <f t="shared" si="36"/>
        <v>-854378.61999999988</v>
      </c>
      <c r="F104" s="196">
        <f t="shared" si="36"/>
        <v>1764652.3800000001</v>
      </c>
      <c r="G104" s="196">
        <f t="shared" si="36"/>
        <v>224008.75999999998</v>
      </c>
      <c r="H104" s="196">
        <f t="shared" si="36"/>
        <v>35841.401599999997</v>
      </c>
      <c r="I104" s="254">
        <f t="shared" si="36"/>
        <v>2758405.9616</v>
      </c>
    </row>
    <row r="105" spans="1:9" ht="13.2" x14ac:dyDescent="0.25">
      <c r="A105" s="172" t="s">
        <v>302</v>
      </c>
      <c r="B105" s="172" t="s">
        <v>492</v>
      </c>
      <c r="C105" s="174" t="s">
        <v>35</v>
      </c>
      <c r="D105" s="196">
        <f t="shared" ref="D105:F105" si="37">D106+D111+D113+D115+D118+D120</f>
        <v>2619031</v>
      </c>
      <c r="E105" s="196">
        <f t="shared" si="37"/>
        <v>-854378.61999999988</v>
      </c>
      <c r="F105" s="196">
        <f t="shared" si="37"/>
        <v>1764652.3800000001</v>
      </c>
      <c r="G105" s="196">
        <f>G106+G111+G113+G115+G118+G120</f>
        <v>224008.75999999998</v>
      </c>
      <c r="H105" s="196">
        <f t="shared" ref="H105" si="38">H106+H111+H113+H115+H118+H120</f>
        <v>35841.401599999997</v>
      </c>
      <c r="I105" s="254">
        <f>I106+I111+I113+I115+I118+I120</f>
        <v>2758405.9616</v>
      </c>
    </row>
    <row r="106" spans="1:9" ht="26.4" x14ac:dyDescent="0.25">
      <c r="A106" s="172" t="s">
        <v>302</v>
      </c>
      <c r="B106" s="172" t="s">
        <v>493</v>
      </c>
      <c r="C106" s="174" t="s">
        <v>53</v>
      </c>
      <c r="D106" s="196">
        <f t="shared" ref="D106:F106" si="39">SUM(D107:D110)</f>
        <v>4000</v>
      </c>
      <c r="E106" s="196">
        <f t="shared" si="39"/>
        <v>36279.879999999997</v>
      </c>
      <c r="F106" s="196">
        <f t="shared" si="39"/>
        <v>40279.879999999997</v>
      </c>
      <c r="G106" s="196">
        <f>SUM(G107:G110)</f>
        <v>36578.879999999997</v>
      </c>
      <c r="H106" s="196">
        <f t="shared" ref="H106:I106" si="40">SUM(H107:H110)</f>
        <v>5852.6207999999997</v>
      </c>
      <c r="I106" s="254">
        <f t="shared" si="40"/>
        <v>42431.500799999994</v>
      </c>
    </row>
    <row r="107" spans="1:9" ht="13.2" x14ac:dyDescent="0.25">
      <c r="A107" s="172" t="s">
        <v>302</v>
      </c>
      <c r="B107" s="173" t="s">
        <v>494</v>
      </c>
      <c r="C107" s="177" t="s">
        <v>54</v>
      </c>
      <c r="D107" s="197">
        <v>0</v>
      </c>
      <c r="E107" s="197">
        <v>6702.9</v>
      </c>
      <c r="F107" s="197">
        <f>D107+E107</f>
        <v>6702.9</v>
      </c>
      <c r="G107" s="197">
        <v>6702.9</v>
      </c>
      <c r="H107" s="197">
        <f t="shared" ref="H107:H110" si="41">((G107/6)*(12))*8%</f>
        <v>1072.4639999999999</v>
      </c>
      <c r="I107" s="255">
        <f>G107+H107</f>
        <v>7775.3639999999996</v>
      </c>
    </row>
    <row r="108" spans="1:9" ht="26.4" x14ac:dyDescent="0.25">
      <c r="A108" s="172" t="s">
        <v>302</v>
      </c>
      <c r="B108" s="173" t="s">
        <v>495</v>
      </c>
      <c r="C108" s="177" t="s">
        <v>55</v>
      </c>
      <c r="D108" s="197">
        <v>4000</v>
      </c>
      <c r="E108" s="197">
        <v>0</v>
      </c>
      <c r="F108" s="197">
        <f t="shared" ref="F108:F110" si="42">D108+E108</f>
        <v>4000</v>
      </c>
      <c r="G108" s="197">
        <v>299</v>
      </c>
      <c r="H108" s="197">
        <f t="shared" si="41"/>
        <v>47.84</v>
      </c>
      <c r="I108" s="255">
        <f>G108+H108</f>
        <v>346.84000000000003</v>
      </c>
    </row>
    <row r="109" spans="1:9" ht="26.4" x14ac:dyDescent="0.25">
      <c r="A109" s="172" t="s">
        <v>302</v>
      </c>
      <c r="B109" s="173" t="s">
        <v>496</v>
      </c>
      <c r="C109" s="177" t="s">
        <v>56</v>
      </c>
      <c r="D109" s="197">
        <v>0</v>
      </c>
      <c r="E109" s="197">
        <v>24585.94</v>
      </c>
      <c r="F109" s="197">
        <f t="shared" si="42"/>
        <v>24585.94</v>
      </c>
      <c r="G109" s="197">
        <v>24585.94</v>
      </c>
      <c r="H109" s="197">
        <f t="shared" si="41"/>
        <v>3933.7504000000004</v>
      </c>
      <c r="I109" s="255">
        <f>G109+H109</f>
        <v>28519.690399999999</v>
      </c>
    </row>
    <row r="110" spans="1:9" ht="26.4" x14ac:dyDescent="0.25">
      <c r="A110" s="172" t="s">
        <v>302</v>
      </c>
      <c r="B110" s="173" t="s">
        <v>497</v>
      </c>
      <c r="C110" s="177" t="s">
        <v>57</v>
      </c>
      <c r="D110" s="197">
        <v>0</v>
      </c>
      <c r="E110" s="197">
        <v>4991.04</v>
      </c>
      <c r="F110" s="197">
        <f t="shared" si="42"/>
        <v>4991.04</v>
      </c>
      <c r="G110" s="197">
        <v>4991.04</v>
      </c>
      <c r="H110" s="197">
        <f t="shared" si="41"/>
        <v>798.56640000000004</v>
      </c>
      <c r="I110" s="255">
        <f>G110+H110</f>
        <v>5789.6063999999997</v>
      </c>
    </row>
    <row r="111" spans="1:9" ht="26.4" x14ac:dyDescent="0.25">
      <c r="A111" s="172" t="s">
        <v>302</v>
      </c>
      <c r="B111" s="172" t="s">
        <v>498</v>
      </c>
      <c r="C111" s="174" t="s">
        <v>58</v>
      </c>
      <c r="D111" s="196">
        <v>1500</v>
      </c>
      <c r="E111" s="196">
        <v>0</v>
      </c>
      <c r="F111" s="196">
        <f>SUM(F112)</f>
        <v>1500</v>
      </c>
      <c r="G111" s="196">
        <f>SUM(G112)</f>
        <v>500</v>
      </c>
      <c r="H111" s="196">
        <f>SUM(H112)</f>
        <v>80</v>
      </c>
      <c r="I111" s="254">
        <f>SUM(I112)</f>
        <v>580</v>
      </c>
    </row>
    <row r="112" spans="1:9" ht="26.4" x14ac:dyDescent="0.25">
      <c r="A112" s="172" t="s">
        <v>302</v>
      </c>
      <c r="B112" s="173" t="s">
        <v>499</v>
      </c>
      <c r="C112" s="177" t="s">
        <v>59</v>
      </c>
      <c r="D112" s="197">
        <v>1500</v>
      </c>
      <c r="E112" s="197">
        <v>0</v>
      </c>
      <c r="F112" s="197">
        <f>D112+E112</f>
        <v>1500</v>
      </c>
      <c r="G112" s="197">
        <v>500</v>
      </c>
      <c r="H112" s="197">
        <f>((G112/6)*(12))*8%</f>
        <v>80</v>
      </c>
      <c r="I112" s="255">
        <f>G112+H112</f>
        <v>580</v>
      </c>
    </row>
    <row r="113" spans="1:9" ht="13.2" x14ac:dyDescent="0.25">
      <c r="A113" s="172" t="s">
        <v>302</v>
      </c>
      <c r="B113" s="172" t="s">
        <v>500</v>
      </c>
      <c r="C113" s="174" t="s">
        <v>25</v>
      </c>
      <c r="D113" s="196">
        <v>1000</v>
      </c>
      <c r="E113" s="196">
        <v>976</v>
      </c>
      <c r="F113" s="196">
        <f>SUM(F114)</f>
        <v>1976</v>
      </c>
      <c r="G113" s="196">
        <f>SUM(G114)</f>
        <v>976</v>
      </c>
      <c r="H113" s="196">
        <f>SUM(H114)</f>
        <v>156.16</v>
      </c>
      <c r="I113" s="254">
        <f>SUM(I114)</f>
        <v>1132.1600000000001</v>
      </c>
    </row>
    <row r="114" spans="1:9" ht="13.2" x14ac:dyDescent="0.25">
      <c r="A114" s="172" t="s">
        <v>302</v>
      </c>
      <c r="B114" s="173" t="s">
        <v>501</v>
      </c>
      <c r="C114" s="177" t="s">
        <v>60</v>
      </c>
      <c r="D114" s="197">
        <v>1000</v>
      </c>
      <c r="E114" s="197">
        <v>976</v>
      </c>
      <c r="F114" s="197">
        <f>D114+E114</f>
        <v>1976</v>
      </c>
      <c r="G114" s="197">
        <v>976</v>
      </c>
      <c r="H114" s="197">
        <f>((G114/6)*(12))*8%</f>
        <v>156.16</v>
      </c>
      <c r="I114" s="255">
        <f>G114+H114</f>
        <v>1132.1600000000001</v>
      </c>
    </row>
    <row r="115" spans="1:9" ht="26.4" x14ac:dyDescent="0.25">
      <c r="A115" s="172" t="s">
        <v>302</v>
      </c>
      <c r="B115" s="172" t="s">
        <v>502</v>
      </c>
      <c r="C115" s="174" t="s">
        <v>61</v>
      </c>
      <c r="D115" s="196">
        <v>11538</v>
      </c>
      <c r="E115" s="196">
        <v>32172.86</v>
      </c>
      <c r="F115" s="196">
        <f>SUM(F116:F117)</f>
        <v>43710.86</v>
      </c>
      <c r="G115" s="196">
        <f>SUM(G116:G117)</f>
        <v>43710.86</v>
      </c>
      <c r="H115" s="196">
        <f>SUM(H116:H117)</f>
        <v>6993.7376000000013</v>
      </c>
      <c r="I115" s="254">
        <f>SUM(I116:I117)</f>
        <v>50704.597600000001</v>
      </c>
    </row>
    <row r="116" spans="1:9" ht="26.4" x14ac:dyDescent="0.25">
      <c r="A116" s="172" t="s">
        <v>302</v>
      </c>
      <c r="B116" s="173" t="s">
        <v>503</v>
      </c>
      <c r="C116" s="177" t="s">
        <v>26</v>
      </c>
      <c r="D116" s="197">
        <v>11538</v>
      </c>
      <c r="E116" s="197">
        <v>31874.16</v>
      </c>
      <c r="F116" s="197">
        <f>D116+E116</f>
        <v>43412.160000000003</v>
      </c>
      <c r="G116" s="197">
        <v>43412.160000000003</v>
      </c>
      <c r="H116" s="197">
        <f t="shared" ref="H116:H117" si="43">((G116/6)*(12))*8%</f>
        <v>6945.9456000000009</v>
      </c>
      <c r="I116" s="255">
        <f>G116+H116</f>
        <v>50358.105600000003</v>
      </c>
    </row>
    <row r="117" spans="1:9" ht="13.2" x14ac:dyDescent="0.25">
      <c r="A117" s="172" t="s">
        <v>302</v>
      </c>
      <c r="B117" s="173" t="s">
        <v>504</v>
      </c>
      <c r="C117" s="177" t="s">
        <v>62</v>
      </c>
      <c r="D117" s="197">
        <v>0</v>
      </c>
      <c r="E117" s="197">
        <v>298.7</v>
      </c>
      <c r="F117" s="197">
        <f>D117+E117</f>
        <v>298.7</v>
      </c>
      <c r="G117" s="197">
        <v>298.7</v>
      </c>
      <c r="H117" s="197">
        <f t="shared" si="43"/>
        <v>47.792000000000002</v>
      </c>
      <c r="I117" s="255">
        <f t="shared" ref="I117" si="44">G117+H117</f>
        <v>346.49199999999996</v>
      </c>
    </row>
    <row r="118" spans="1:9" ht="13.2" x14ac:dyDescent="0.25">
      <c r="A118" s="172" t="s">
        <v>302</v>
      </c>
      <c r="B118" s="172" t="s">
        <v>505</v>
      </c>
      <c r="C118" s="174" t="s">
        <v>254</v>
      </c>
      <c r="D118" s="196">
        <v>2580000</v>
      </c>
      <c r="E118" s="196">
        <v>-1064805.3799999999</v>
      </c>
      <c r="F118" s="196">
        <f>SUM(F119)</f>
        <v>1515194.62</v>
      </c>
      <c r="G118" s="196">
        <f>SUM(G119)</f>
        <v>1245</v>
      </c>
      <c r="H118" s="196">
        <f>SUM(H119)</f>
        <v>199.20000000000002</v>
      </c>
      <c r="I118" s="254">
        <f>SUM(I119)</f>
        <v>2500000</v>
      </c>
    </row>
    <row r="119" spans="1:9" ht="13.2" x14ac:dyDescent="0.25">
      <c r="A119" s="172" t="s">
        <v>302</v>
      </c>
      <c r="B119" s="173" t="s">
        <v>506</v>
      </c>
      <c r="C119" s="177" t="s">
        <v>255</v>
      </c>
      <c r="D119" s="197">
        <v>2580000</v>
      </c>
      <c r="E119" s="197">
        <v>-1064805.3799999999</v>
      </c>
      <c r="F119" s="197">
        <f>D119+E119</f>
        <v>1515194.62</v>
      </c>
      <c r="G119" s="197">
        <v>1245</v>
      </c>
      <c r="H119" s="197">
        <f>((G119/6)*(12))*8%</f>
        <v>199.20000000000002</v>
      </c>
      <c r="I119" s="255">
        <v>2500000</v>
      </c>
    </row>
    <row r="120" spans="1:9" ht="13.2" x14ac:dyDescent="0.25">
      <c r="A120" s="172" t="s">
        <v>302</v>
      </c>
      <c r="B120" s="172" t="s">
        <v>507</v>
      </c>
      <c r="C120" s="174" t="s">
        <v>63</v>
      </c>
      <c r="D120" s="196">
        <v>20993</v>
      </c>
      <c r="E120" s="196">
        <v>140998.01999999999</v>
      </c>
      <c r="F120" s="196">
        <f>SUM(F121)</f>
        <v>161991.01999999999</v>
      </c>
      <c r="G120" s="196">
        <f>SUM(G121)</f>
        <v>140998.01999999999</v>
      </c>
      <c r="H120" s="196">
        <f>SUM(H121)</f>
        <v>22559.683199999999</v>
      </c>
      <c r="I120" s="254">
        <f>SUM(I121)</f>
        <v>163557.70319999999</v>
      </c>
    </row>
    <row r="121" spans="1:9" ht="13.2" x14ac:dyDescent="0.25">
      <c r="A121" s="172" t="s">
        <v>302</v>
      </c>
      <c r="B121" s="173" t="s">
        <v>508</v>
      </c>
      <c r="C121" s="177" t="s">
        <v>64</v>
      </c>
      <c r="D121" s="197">
        <v>20993</v>
      </c>
      <c r="E121" s="197">
        <v>140998.01999999999</v>
      </c>
      <c r="F121" s="197">
        <f>D121+E121</f>
        <v>161991.01999999999</v>
      </c>
      <c r="G121" s="197">
        <v>140998.01999999999</v>
      </c>
      <c r="H121" s="197">
        <f>((G121/6)*(12))*8%</f>
        <v>22559.683199999999</v>
      </c>
      <c r="I121" s="255">
        <f>G121+H121</f>
        <v>163557.70319999999</v>
      </c>
    </row>
    <row r="122" spans="1:9" ht="13.2" x14ac:dyDescent="0.25">
      <c r="A122" s="172" t="s">
        <v>304</v>
      </c>
      <c r="B122" s="171"/>
      <c r="C122" s="174" t="s">
        <v>257</v>
      </c>
      <c r="D122" s="196">
        <f t="shared" ref="D122:I136" si="45">D123</f>
        <v>246728</v>
      </c>
      <c r="E122" s="196">
        <f t="shared" si="45"/>
        <v>328934.45</v>
      </c>
      <c r="F122" s="196">
        <f t="shared" si="45"/>
        <v>575662.44999999995</v>
      </c>
      <c r="G122" s="196">
        <f t="shared" si="45"/>
        <v>532037.43000000005</v>
      </c>
      <c r="H122" s="196">
        <f t="shared" si="45"/>
        <v>85285.988800000021</v>
      </c>
      <c r="I122" s="254">
        <f t="shared" si="45"/>
        <v>617323.41879999998</v>
      </c>
    </row>
    <row r="123" spans="1:9" ht="13.2" x14ac:dyDescent="0.25">
      <c r="A123" s="172" t="s">
        <v>305</v>
      </c>
      <c r="B123" s="171"/>
      <c r="C123" s="174" t="s">
        <v>306</v>
      </c>
      <c r="D123" s="196">
        <f t="shared" si="45"/>
        <v>246728</v>
      </c>
      <c r="E123" s="196">
        <f t="shared" si="45"/>
        <v>328934.45</v>
      </c>
      <c r="F123" s="196">
        <f t="shared" si="45"/>
        <v>575662.44999999995</v>
      </c>
      <c r="G123" s="196">
        <f t="shared" si="45"/>
        <v>532037.43000000005</v>
      </c>
      <c r="H123" s="196">
        <f t="shared" si="45"/>
        <v>85285.988800000021</v>
      </c>
      <c r="I123" s="254">
        <f t="shared" si="45"/>
        <v>617323.41879999998</v>
      </c>
    </row>
    <row r="124" spans="1:9" ht="13.2" x14ac:dyDescent="0.25">
      <c r="A124" s="172" t="s">
        <v>305</v>
      </c>
      <c r="B124" s="172">
        <v>12</v>
      </c>
      <c r="C124" s="174" t="s">
        <v>204</v>
      </c>
      <c r="D124" s="196">
        <f t="shared" si="45"/>
        <v>246728</v>
      </c>
      <c r="E124" s="196">
        <f t="shared" si="45"/>
        <v>328934.45</v>
      </c>
      <c r="F124" s="196">
        <f t="shared" si="45"/>
        <v>575662.44999999995</v>
      </c>
      <c r="G124" s="196">
        <f t="shared" si="45"/>
        <v>532037.43000000005</v>
      </c>
      <c r="H124" s="196">
        <f t="shared" si="45"/>
        <v>85285.988800000021</v>
      </c>
      <c r="I124" s="254">
        <f t="shared" si="45"/>
        <v>617323.41879999998</v>
      </c>
    </row>
    <row r="125" spans="1:9" ht="26.4" x14ac:dyDescent="0.25">
      <c r="A125" s="172" t="s">
        <v>305</v>
      </c>
      <c r="B125" s="172" t="s">
        <v>205</v>
      </c>
      <c r="C125" s="174" t="s">
        <v>298</v>
      </c>
      <c r="D125" s="196">
        <f t="shared" si="45"/>
        <v>246728</v>
      </c>
      <c r="E125" s="196">
        <f t="shared" si="45"/>
        <v>328934.45</v>
      </c>
      <c r="F125" s="196">
        <f t="shared" si="45"/>
        <v>575662.44999999995</v>
      </c>
      <c r="G125" s="196">
        <f t="shared" si="45"/>
        <v>532037.43000000005</v>
      </c>
      <c r="H125" s="196">
        <f t="shared" si="45"/>
        <v>85285.988800000021</v>
      </c>
      <c r="I125" s="254">
        <f t="shared" si="45"/>
        <v>617323.41879999998</v>
      </c>
    </row>
    <row r="126" spans="1:9" ht="13.2" x14ac:dyDescent="0.25">
      <c r="A126" s="172" t="s">
        <v>305</v>
      </c>
      <c r="B126" s="172" t="s">
        <v>207</v>
      </c>
      <c r="C126" s="174" t="s">
        <v>291</v>
      </c>
      <c r="D126" s="196">
        <f t="shared" si="45"/>
        <v>246728</v>
      </c>
      <c r="E126" s="196">
        <f t="shared" si="45"/>
        <v>328934.45</v>
      </c>
      <c r="F126" s="196">
        <f t="shared" si="45"/>
        <v>575662.44999999995</v>
      </c>
      <c r="G126" s="196">
        <f t="shared" si="45"/>
        <v>532037.43000000005</v>
      </c>
      <c r="H126" s="196">
        <f t="shared" si="45"/>
        <v>85285.988800000021</v>
      </c>
      <c r="I126" s="254">
        <f t="shared" si="45"/>
        <v>617323.41879999998</v>
      </c>
    </row>
    <row r="127" spans="1:9" ht="13.2" x14ac:dyDescent="0.25">
      <c r="A127" s="172" t="s">
        <v>305</v>
      </c>
      <c r="B127" s="172" t="s">
        <v>209</v>
      </c>
      <c r="C127" s="174" t="s">
        <v>292</v>
      </c>
      <c r="D127" s="196">
        <f t="shared" si="45"/>
        <v>246728</v>
      </c>
      <c r="E127" s="196">
        <f t="shared" si="45"/>
        <v>328934.45</v>
      </c>
      <c r="F127" s="196">
        <f t="shared" si="45"/>
        <v>575662.44999999995</v>
      </c>
      <c r="G127" s="196">
        <f t="shared" si="45"/>
        <v>532037.43000000005</v>
      </c>
      <c r="H127" s="196">
        <f t="shared" si="45"/>
        <v>85285.988800000021</v>
      </c>
      <c r="I127" s="254">
        <f t="shared" si="45"/>
        <v>617323.41879999998</v>
      </c>
    </row>
    <row r="128" spans="1:9" ht="13.2" x14ac:dyDescent="0.25">
      <c r="A128" s="172" t="s">
        <v>305</v>
      </c>
      <c r="B128" s="172" t="s">
        <v>211</v>
      </c>
      <c r="C128" s="174" t="s">
        <v>196</v>
      </c>
      <c r="D128" s="196">
        <f t="shared" si="45"/>
        <v>246728</v>
      </c>
      <c r="E128" s="196">
        <f t="shared" si="45"/>
        <v>328934.45</v>
      </c>
      <c r="F128" s="196">
        <f t="shared" si="45"/>
        <v>575662.44999999995</v>
      </c>
      <c r="G128" s="196">
        <f t="shared" si="45"/>
        <v>532037.43000000005</v>
      </c>
      <c r="H128" s="196">
        <f t="shared" si="45"/>
        <v>85285.988800000021</v>
      </c>
      <c r="I128" s="254">
        <f t="shared" si="45"/>
        <v>617323.41879999998</v>
      </c>
    </row>
    <row r="129" spans="1:9" ht="13.2" x14ac:dyDescent="0.25">
      <c r="A129" s="172" t="s">
        <v>305</v>
      </c>
      <c r="B129" s="172" t="s">
        <v>293</v>
      </c>
      <c r="C129" s="174" t="s">
        <v>213</v>
      </c>
      <c r="D129" s="196">
        <f t="shared" si="45"/>
        <v>246728</v>
      </c>
      <c r="E129" s="196">
        <f t="shared" si="45"/>
        <v>328934.45</v>
      </c>
      <c r="F129" s="196">
        <f t="shared" si="45"/>
        <v>575662.44999999995</v>
      </c>
      <c r="G129" s="196">
        <f t="shared" si="45"/>
        <v>532037.43000000005</v>
      </c>
      <c r="H129" s="196">
        <f t="shared" si="45"/>
        <v>85285.988800000021</v>
      </c>
      <c r="I129" s="254">
        <f t="shared" si="45"/>
        <v>617323.41879999998</v>
      </c>
    </row>
    <row r="130" spans="1:9" ht="13.2" x14ac:dyDescent="0.25">
      <c r="A130" s="172" t="s">
        <v>305</v>
      </c>
      <c r="B130" s="172" t="s">
        <v>294</v>
      </c>
      <c r="C130" s="174" t="s">
        <v>232</v>
      </c>
      <c r="D130" s="196">
        <f t="shared" si="45"/>
        <v>246728</v>
      </c>
      <c r="E130" s="196">
        <f t="shared" si="45"/>
        <v>328934.45</v>
      </c>
      <c r="F130" s="196">
        <f t="shared" si="45"/>
        <v>575662.44999999995</v>
      </c>
      <c r="G130" s="196">
        <f t="shared" si="45"/>
        <v>532037.43000000005</v>
      </c>
      <c r="H130" s="196">
        <f t="shared" si="45"/>
        <v>85285.988800000021</v>
      </c>
      <c r="I130" s="254">
        <f t="shared" si="45"/>
        <v>617323.41879999998</v>
      </c>
    </row>
    <row r="131" spans="1:9" ht="13.2" x14ac:dyDescent="0.25">
      <c r="A131" s="172" t="s">
        <v>305</v>
      </c>
      <c r="B131" s="172" t="s">
        <v>295</v>
      </c>
      <c r="C131" s="174" t="s">
        <v>35</v>
      </c>
      <c r="D131" s="196">
        <f t="shared" si="45"/>
        <v>246728</v>
      </c>
      <c r="E131" s="196">
        <f t="shared" si="45"/>
        <v>328934.45</v>
      </c>
      <c r="F131" s="196">
        <f t="shared" si="45"/>
        <v>575662.44999999995</v>
      </c>
      <c r="G131" s="196">
        <f t="shared" si="45"/>
        <v>532037.43000000005</v>
      </c>
      <c r="H131" s="196">
        <f t="shared" si="45"/>
        <v>85285.988800000021</v>
      </c>
      <c r="I131" s="254">
        <f t="shared" si="45"/>
        <v>617323.41879999998</v>
      </c>
    </row>
    <row r="132" spans="1:9" ht="13.2" x14ac:dyDescent="0.25">
      <c r="A132" s="172" t="s">
        <v>305</v>
      </c>
      <c r="B132" s="172" t="s">
        <v>256</v>
      </c>
      <c r="C132" s="174" t="s">
        <v>257</v>
      </c>
      <c r="D132" s="196">
        <f t="shared" si="45"/>
        <v>246728</v>
      </c>
      <c r="E132" s="196">
        <f t="shared" si="45"/>
        <v>328934.45</v>
      </c>
      <c r="F132" s="196">
        <f t="shared" si="45"/>
        <v>575662.44999999995</v>
      </c>
      <c r="G132" s="196">
        <f t="shared" si="45"/>
        <v>532037.43000000005</v>
      </c>
      <c r="H132" s="196">
        <f t="shared" si="45"/>
        <v>85285.988800000021</v>
      </c>
      <c r="I132" s="254">
        <f t="shared" si="45"/>
        <v>617323.41879999998</v>
      </c>
    </row>
    <row r="133" spans="1:9" ht="13.2" x14ac:dyDescent="0.25">
      <c r="A133" s="172" t="s">
        <v>305</v>
      </c>
      <c r="B133" s="172" t="s">
        <v>258</v>
      </c>
      <c r="C133" s="174" t="s">
        <v>236</v>
      </c>
      <c r="D133" s="196">
        <f t="shared" si="45"/>
        <v>246728</v>
      </c>
      <c r="E133" s="196">
        <f t="shared" si="45"/>
        <v>328934.45</v>
      </c>
      <c r="F133" s="196">
        <f t="shared" si="45"/>
        <v>575662.44999999995</v>
      </c>
      <c r="G133" s="196">
        <f t="shared" si="45"/>
        <v>532037.43000000005</v>
      </c>
      <c r="H133" s="196">
        <f t="shared" si="45"/>
        <v>85285.988800000021</v>
      </c>
      <c r="I133" s="254">
        <f t="shared" si="45"/>
        <v>617323.41879999998</v>
      </c>
    </row>
    <row r="134" spans="1:9" ht="13.2" x14ac:dyDescent="0.25">
      <c r="A134" s="172" t="s">
        <v>305</v>
      </c>
      <c r="B134" s="172" t="s">
        <v>259</v>
      </c>
      <c r="C134" s="174" t="s">
        <v>253</v>
      </c>
      <c r="D134" s="196">
        <f t="shared" si="45"/>
        <v>246728</v>
      </c>
      <c r="E134" s="196">
        <f t="shared" si="45"/>
        <v>328934.45</v>
      </c>
      <c r="F134" s="196">
        <f t="shared" si="45"/>
        <v>575662.44999999995</v>
      </c>
      <c r="G134" s="196">
        <f t="shared" si="45"/>
        <v>532037.43000000005</v>
      </c>
      <c r="H134" s="196">
        <f t="shared" si="45"/>
        <v>85285.988800000021</v>
      </c>
      <c r="I134" s="254">
        <f t="shared" si="45"/>
        <v>617323.41879999998</v>
      </c>
    </row>
    <row r="135" spans="1:9" ht="13.2" x14ac:dyDescent="0.25">
      <c r="A135" s="172" t="s">
        <v>305</v>
      </c>
      <c r="B135" s="172" t="s">
        <v>509</v>
      </c>
      <c r="C135" s="174" t="s">
        <v>219</v>
      </c>
      <c r="D135" s="196">
        <f t="shared" si="45"/>
        <v>246728</v>
      </c>
      <c r="E135" s="196">
        <f t="shared" si="45"/>
        <v>328934.45</v>
      </c>
      <c r="F135" s="196">
        <f t="shared" si="45"/>
        <v>575662.44999999995</v>
      </c>
      <c r="G135" s="196">
        <f t="shared" si="45"/>
        <v>532037.43000000005</v>
      </c>
      <c r="H135" s="196">
        <f t="shared" si="45"/>
        <v>85285.988800000021</v>
      </c>
      <c r="I135" s="254">
        <f t="shared" si="45"/>
        <v>617323.41879999998</v>
      </c>
    </row>
    <row r="136" spans="1:9" ht="26.4" x14ac:dyDescent="0.25">
      <c r="A136" s="172" t="s">
        <v>305</v>
      </c>
      <c r="B136" s="172" t="s">
        <v>510</v>
      </c>
      <c r="C136" s="174" t="s">
        <v>220</v>
      </c>
      <c r="D136" s="196">
        <f t="shared" si="45"/>
        <v>246728</v>
      </c>
      <c r="E136" s="196">
        <f t="shared" si="45"/>
        <v>328934.45</v>
      </c>
      <c r="F136" s="196">
        <f t="shared" si="45"/>
        <v>575662.44999999995</v>
      </c>
      <c r="G136" s="196">
        <f t="shared" si="45"/>
        <v>532037.43000000005</v>
      </c>
      <c r="H136" s="196">
        <f t="shared" si="45"/>
        <v>85285.988800000021</v>
      </c>
      <c r="I136" s="254">
        <f t="shared" si="45"/>
        <v>617323.41879999998</v>
      </c>
    </row>
    <row r="137" spans="1:9" ht="13.2" x14ac:dyDescent="0.25">
      <c r="A137" s="172" t="s">
        <v>305</v>
      </c>
      <c r="B137" s="172" t="s">
        <v>511</v>
      </c>
      <c r="C137" s="174" t="s">
        <v>35</v>
      </c>
      <c r="D137" s="196">
        <f t="shared" ref="D137:F137" si="46">D138+D143+D147+D151+D153+D155</f>
        <v>246728</v>
      </c>
      <c r="E137" s="196">
        <f t="shared" si="46"/>
        <v>328934.45</v>
      </c>
      <c r="F137" s="196">
        <f t="shared" si="46"/>
        <v>575662.44999999995</v>
      </c>
      <c r="G137" s="196">
        <f>G138+G143+G147+G151+G153+G155</f>
        <v>532037.43000000005</v>
      </c>
      <c r="H137" s="196">
        <f t="shared" ref="H137" si="47">H138+H143+H147+H151+H153+H155</f>
        <v>85285.988800000021</v>
      </c>
      <c r="I137" s="254">
        <f>I138+I143+I147+I151+I153+I155</f>
        <v>617323.41879999998</v>
      </c>
    </row>
    <row r="138" spans="1:9" ht="26.4" x14ac:dyDescent="0.25">
      <c r="A138" s="172" t="s">
        <v>305</v>
      </c>
      <c r="B138" s="172" t="s">
        <v>512</v>
      </c>
      <c r="C138" s="174" t="s">
        <v>65</v>
      </c>
      <c r="D138" s="196">
        <f t="shared" ref="D138:F138" si="48">SUM(D139:D142)</f>
        <v>46166</v>
      </c>
      <c r="E138" s="196">
        <f t="shared" si="48"/>
        <v>271647.27</v>
      </c>
      <c r="F138" s="196">
        <f t="shared" si="48"/>
        <v>317813.27</v>
      </c>
      <c r="G138" s="196">
        <f>SUM(G139:G142)</f>
        <v>317813.27</v>
      </c>
      <c r="H138" s="196">
        <f t="shared" ref="H138" si="49">SUM(H139:H142)</f>
        <v>50850.123200000009</v>
      </c>
      <c r="I138" s="254">
        <f>SUM(I139:I142)</f>
        <v>368663.39320000005</v>
      </c>
    </row>
    <row r="139" spans="1:9" ht="13.2" x14ac:dyDescent="0.25">
      <c r="A139" s="172" t="s">
        <v>305</v>
      </c>
      <c r="B139" s="173" t="s">
        <v>513</v>
      </c>
      <c r="C139" s="177" t="s">
        <v>66</v>
      </c>
      <c r="D139" s="197">
        <v>28365</v>
      </c>
      <c r="E139" s="197">
        <v>5796.53</v>
      </c>
      <c r="F139" s="197">
        <f>D139+E139</f>
        <v>34161.53</v>
      </c>
      <c r="G139" s="197">
        <v>34161.53</v>
      </c>
      <c r="H139" s="197">
        <f t="shared" ref="H139:H142" si="50">((G139/6)*(12))*8%</f>
        <v>5465.8447999999999</v>
      </c>
      <c r="I139" s="255">
        <f>G139+H139</f>
        <v>39627.374799999998</v>
      </c>
    </row>
    <row r="140" spans="1:9" ht="13.2" x14ac:dyDescent="0.25">
      <c r="A140" s="172" t="s">
        <v>305</v>
      </c>
      <c r="B140" s="173" t="s">
        <v>514</v>
      </c>
      <c r="C140" s="177" t="s">
        <v>67</v>
      </c>
      <c r="D140" s="197">
        <v>10365</v>
      </c>
      <c r="E140" s="197">
        <v>137793.17000000001</v>
      </c>
      <c r="F140" s="197">
        <f t="shared" ref="F140:F142" si="51">D140+E140</f>
        <v>148158.17000000001</v>
      </c>
      <c r="G140" s="197">
        <v>148158.17000000001</v>
      </c>
      <c r="H140" s="197">
        <f t="shared" si="50"/>
        <v>23705.307200000003</v>
      </c>
      <c r="I140" s="255">
        <f>G140+H140</f>
        <v>171863.47720000002</v>
      </c>
    </row>
    <row r="141" spans="1:9" ht="13.2" x14ac:dyDescent="0.25">
      <c r="A141" s="172" t="s">
        <v>305</v>
      </c>
      <c r="B141" s="173" t="s">
        <v>515</v>
      </c>
      <c r="C141" s="177" t="s">
        <v>27</v>
      </c>
      <c r="D141" s="197">
        <v>7436</v>
      </c>
      <c r="E141" s="197">
        <v>103336.5</v>
      </c>
      <c r="F141" s="197">
        <f t="shared" si="51"/>
        <v>110772.5</v>
      </c>
      <c r="G141" s="197">
        <v>110772.5</v>
      </c>
      <c r="H141" s="197">
        <f t="shared" si="50"/>
        <v>17723.600000000002</v>
      </c>
      <c r="I141" s="255">
        <f>G141+H141</f>
        <v>128496.1</v>
      </c>
    </row>
    <row r="142" spans="1:9" ht="13.2" x14ac:dyDescent="0.25">
      <c r="A142" s="172" t="s">
        <v>305</v>
      </c>
      <c r="B142" s="173" t="s">
        <v>516</v>
      </c>
      <c r="C142" s="177" t="s">
        <v>127</v>
      </c>
      <c r="D142" s="197">
        <v>0</v>
      </c>
      <c r="E142" s="197">
        <v>24721.07</v>
      </c>
      <c r="F142" s="197">
        <f t="shared" si="51"/>
        <v>24721.07</v>
      </c>
      <c r="G142" s="197">
        <v>24721.07</v>
      </c>
      <c r="H142" s="197">
        <f t="shared" si="50"/>
        <v>3955.3712</v>
      </c>
      <c r="I142" s="255">
        <f>G142+H142</f>
        <v>28676.441200000001</v>
      </c>
    </row>
    <row r="143" spans="1:9" ht="26.4" x14ac:dyDescent="0.25">
      <c r="A143" s="172" t="s">
        <v>305</v>
      </c>
      <c r="B143" s="172" t="s">
        <v>517</v>
      </c>
      <c r="C143" s="174" t="s">
        <v>68</v>
      </c>
      <c r="D143" s="196">
        <v>35562</v>
      </c>
      <c r="E143" s="196">
        <v>57287.18</v>
      </c>
      <c r="F143" s="196">
        <f>F144</f>
        <v>92849.180000000008</v>
      </c>
      <c r="G143" s="196">
        <f>G144</f>
        <v>92849.180000000008</v>
      </c>
      <c r="H143" s="196">
        <f>H144</f>
        <v>14855.8688</v>
      </c>
      <c r="I143" s="254">
        <f>I144</f>
        <v>107705.04879999999</v>
      </c>
    </row>
    <row r="144" spans="1:9" ht="13.2" x14ac:dyDescent="0.25">
      <c r="A144" s="172" t="s">
        <v>305</v>
      </c>
      <c r="B144" s="172" t="s">
        <v>518</v>
      </c>
      <c r="C144" s="174" t="s">
        <v>69</v>
      </c>
      <c r="D144" s="196">
        <v>35562</v>
      </c>
      <c r="E144" s="196">
        <v>57287.18</v>
      </c>
      <c r="F144" s="196">
        <f>SUM(F145:F146)</f>
        <v>92849.180000000008</v>
      </c>
      <c r="G144" s="196">
        <f>SUM(G145:G146)</f>
        <v>92849.180000000008</v>
      </c>
      <c r="H144" s="196">
        <f>SUM(H145:H146)</f>
        <v>14855.8688</v>
      </c>
      <c r="I144" s="254">
        <f>SUM(I145:I146)</f>
        <v>107705.04879999999</v>
      </c>
    </row>
    <row r="145" spans="1:9" ht="13.2" x14ac:dyDescent="0.25">
      <c r="A145" s="172" t="s">
        <v>305</v>
      </c>
      <c r="B145" s="173" t="s">
        <v>519</v>
      </c>
      <c r="C145" s="177" t="s">
        <v>70</v>
      </c>
      <c r="D145" s="197">
        <v>25300</v>
      </c>
      <c r="E145" s="197">
        <v>7394.81</v>
      </c>
      <c r="F145" s="197">
        <f>D145+E145</f>
        <v>32694.81</v>
      </c>
      <c r="G145" s="197">
        <v>32694.81</v>
      </c>
      <c r="H145" s="197">
        <f t="shared" ref="H145:H146" si="52">((G145/6)*(12))*8%</f>
        <v>5231.1696000000002</v>
      </c>
      <c r="I145" s="255">
        <f>G145+H145</f>
        <v>37925.979599999999</v>
      </c>
    </row>
    <row r="146" spans="1:9" ht="13.2" x14ac:dyDescent="0.25">
      <c r="A146" s="172" t="s">
        <v>305</v>
      </c>
      <c r="B146" s="173" t="s">
        <v>520</v>
      </c>
      <c r="C146" s="177" t="s">
        <v>71</v>
      </c>
      <c r="D146" s="197">
        <v>10262</v>
      </c>
      <c r="E146" s="197">
        <v>49892.37</v>
      </c>
      <c r="F146" s="197">
        <f>D146+E146</f>
        <v>60154.37</v>
      </c>
      <c r="G146" s="197">
        <v>60154.37</v>
      </c>
      <c r="H146" s="197">
        <f t="shared" si="52"/>
        <v>9624.6992000000009</v>
      </c>
      <c r="I146" s="255">
        <f>G146+H146</f>
        <v>69779.069199999998</v>
      </c>
    </row>
    <row r="147" spans="1:9" ht="26.4" x14ac:dyDescent="0.25">
      <c r="A147" s="172" t="s">
        <v>305</v>
      </c>
      <c r="B147" s="172" t="s">
        <v>521</v>
      </c>
      <c r="C147" s="174" t="s">
        <v>72</v>
      </c>
      <c r="D147" s="196">
        <v>134500</v>
      </c>
      <c r="E147" s="196">
        <v>0</v>
      </c>
      <c r="F147" s="196">
        <f>F148</f>
        <v>134500</v>
      </c>
      <c r="G147" s="196">
        <f>G148</f>
        <v>101206.98000000001</v>
      </c>
      <c r="H147" s="196">
        <f>H148</f>
        <v>16193.1168</v>
      </c>
      <c r="I147" s="254">
        <f>I148</f>
        <v>117400.0968</v>
      </c>
    </row>
    <row r="148" spans="1:9" ht="13.2" x14ac:dyDescent="0.25">
      <c r="A148" s="172" t="s">
        <v>305</v>
      </c>
      <c r="B148" s="172" t="s">
        <v>522</v>
      </c>
      <c r="C148" s="174" t="s">
        <v>73</v>
      </c>
      <c r="D148" s="196">
        <v>134500</v>
      </c>
      <c r="E148" s="196">
        <v>0</v>
      </c>
      <c r="F148" s="196">
        <f>SUM(F149:F150)</f>
        <v>134500</v>
      </c>
      <c r="G148" s="196">
        <f>SUM(G149:G150)</f>
        <v>101206.98000000001</v>
      </c>
      <c r="H148" s="196">
        <f>SUM(H149:H150)</f>
        <v>16193.1168</v>
      </c>
      <c r="I148" s="254">
        <f>SUM(I149:I150)</f>
        <v>117400.0968</v>
      </c>
    </row>
    <row r="149" spans="1:9" ht="26.4" x14ac:dyDescent="0.25">
      <c r="A149" s="172" t="s">
        <v>305</v>
      </c>
      <c r="B149" s="173" t="s">
        <v>523</v>
      </c>
      <c r="C149" s="177" t="s">
        <v>74</v>
      </c>
      <c r="D149" s="197">
        <v>94500</v>
      </c>
      <c r="E149" s="197">
        <v>0</v>
      </c>
      <c r="F149" s="197">
        <f>D149+E149</f>
        <v>94500</v>
      </c>
      <c r="G149" s="197">
        <v>93808.41</v>
      </c>
      <c r="H149" s="197">
        <f t="shared" ref="H149:H150" si="53">((G149/6)*(12))*8%</f>
        <v>15009.345600000001</v>
      </c>
      <c r="I149" s="255">
        <f>G149+H149</f>
        <v>108817.7556</v>
      </c>
    </row>
    <row r="150" spans="1:9" ht="26.4" x14ac:dyDescent="0.25">
      <c r="A150" s="172" t="s">
        <v>305</v>
      </c>
      <c r="B150" s="173" t="s">
        <v>524</v>
      </c>
      <c r="C150" s="177" t="s">
        <v>75</v>
      </c>
      <c r="D150" s="197">
        <v>40000</v>
      </c>
      <c r="E150" s="197">
        <v>0</v>
      </c>
      <c r="F150" s="197">
        <f>D150+E150</f>
        <v>40000</v>
      </c>
      <c r="G150" s="197">
        <v>7398.57</v>
      </c>
      <c r="H150" s="197">
        <f t="shared" si="53"/>
        <v>1183.7711999999999</v>
      </c>
      <c r="I150" s="255">
        <f>G150+H150</f>
        <v>8582.3411999999989</v>
      </c>
    </row>
    <row r="151" spans="1:9" ht="26.4" x14ac:dyDescent="0.25">
      <c r="A151" s="172" t="s">
        <v>305</v>
      </c>
      <c r="B151" s="172" t="s">
        <v>525</v>
      </c>
      <c r="C151" s="174" t="s">
        <v>76</v>
      </c>
      <c r="D151" s="196">
        <v>1000</v>
      </c>
      <c r="E151" s="196">
        <v>0</v>
      </c>
      <c r="F151" s="196">
        <f>SUM(F152)</f>
        <v>1000</v>
      </c>
      <c r="G151" s="196">
        <f>SUM(G152)</f>
        <v>0</v>
      </c>
      <c r="H151" s="196">
        <f>SUM(H152)</f>
        <v>160</v>
      </c>
      <c r="I151" s="254">
        <f>SUM(I152)</f>
        <v>160</v>
      </c>
    </row>
    <row r="152" spans="1:9" ht="13.2" x14ac:dyDescent="0.25">
      <c r="A152" s="172" t="s">
        <v>305</v>
      </c>
      <c r="B152" s="173" t="s">
        <v>526</v>
      </c>
      <c r="C152" s="177" t="s">
        <v>77</v>
      </c>
      <c r="D152" s="197">
        <v>1000</v>
      </c>
      <c r="E152" s="197">
        <v>0</v>
      </c>
      <c r="F152" s="197">
        <f>D152+E152</f>
        <v>1000</v>
      </c>
      <c r="G152" s="197">
        <v>0</v>
      </c>
      <c r="H152" s="197">
        <f>((F152/6)*(12))*8%</f>
        <v>160</v>
      </c>
      <c r="I152" s="255">
        <f>G152+H152</f>
        <v>160</v>
      </c>
    </row>
    <row r="153" spans="1:9" ht="13.2" x14ac:dyDescent="0.25">
      <c r="A153" s="172" t="s">
        <v>305</v>
      </c>
      <c r="B153" s="172" t="s">
        <v>527</v>
      </c>
      <c r="C153" s="174" t="s">
        <v>78</v>
      </c>
      <c r="D153" s="196">
        <v>24500</v>
      </c>
      <c r="E153" s="196">
        <v>0</v>
      </c>
      <c r="F153" s="196">
        <f>SUM(F154)</f>
        <v>24500</v>
      </c>
      <c r="G153" s="196">
        <f>SUM(G154)</f>
        <v>18712</v>
      </c>
      <c r="H153" s="196">
        <f>SUM(H154)</f>
        <v>2993.92</v>
      </c>
      <c r="I153" s="254">
        <f>SUM(I154)</f>
        <v>21705.919999999998</v>
      </c>
    </row>
    <row r="154" spans="1:9" ht="13.2" x14ac:dyDescent="0.25">
      <c r="A154" s="172" t="s">
        <v>305</v>
      </c>
      <c r="B154" s="173" t="s">
        <v>528</v>
      </c>
      <c r="C154" s="177" t="s">
        <v>79</v>
      </c>
      <c r="D154" s="197">
        <v>24500</v>
      </c>
      <c r="E154" s="197">
        <v>0</v>
      </c>
      <c r="F154" s="197">
        <f>D154+E154</f>
        <v>24500</v>
      </c>
      <c r="G154" s="197">
        <v>18712</v>
      </c>
      <c r="H154" s="197">
        <f>((G154/6)*(12))*8%</f>
        <v>2993.92</v>
      </c>
      <c r="I154" s="255">
        <f>G154+H154</f>
        <v>21705.919999999998</v>
      </c>
    </row>
    <row r="155" spans="1:9" ht="13.2" x14ac:dyDescent="0.25">
      <c r="A155" s="172" t="s">
        <v>305</v>
      </c>
      <c r="B155" s="172" t="s">
        <v>529</v>
      </c>
      <c r="C155" s="174" t="s">
        <v>28</v>
      </c>
      <c r="D155" s="196">
        <v>5000</v>
      </c>
      <c r="E155" s="196">
        <v>0</v>
      </c>
      <c r="F155" s="196">
        <f>SUM(F156)</f>
        <v>5000</v>
      </c>
      <c r="G155" s="196">
        <f>SUM(G156)</f>
        <v>1456</v>
      </c>
      <c r="H155" s="196">
        <f>SUM(H156)</f>
        <v>232.96</v>
      </c>
      <c r="I155" s="254">
        <f>SUM(I156)</f>
        <v>1688.96</v>
      </c>
    </row>
    <row r="156" spans="1:9" ht="26.4" x14ac:dyDescent="0.25">
      <c r="A156" s="172" t="s">
        <v>305</v>
      </c>
      <c r="B156" s="173" t="s">
        <v>530</v>
      </c>
      <c r="C156" s="177" t="s">
        <v>80</v>
      </c>
      <c r="D156" s="197">
        <v>5000</v>
      </c>
      <c r="E156" s="197">
        <v>0</v>
      </c>
      <c r="F156" s="197">
        <f>D156+E156</f>
        <v>5000</v>
      </c>
      <c r="G156" s="197">
        <v>1456</v>
      </c>
      <c r="H156" s="197">
        <f>((G156/6)*(12))*8%</f>
        <v>232.96</v>
      </c>
      <c r="I156" s="255">
        <f>G156+H156</f>
        <v>1688.96</v>
      </c>
    </row>
    <row r="157" spans="1:9" ht="13.2" x14ac:dyDescent="0.25">
      <c r="A157" s="174" t="s">
        <v>307</v>
      </c>
      <c r="B157" s="174"/>
      <c r="C157" s="174" t="s">
        <v>81</v>
      </c>
      <c r="D157" s="196">
        <f t="shared" ref="D157:I171" si="54">D158</f>
        <v>0</v>
      </c>
      <c r="E157" s="196">
        <f t="shared" si="54"/>
        <v>29855</v>
      </c>
      <c r="F157" s="196">
        <f t="shared" si="54"/>
        <v>29855</v>
      </c>
      <c r="G157" s="196">
        <f t="shared" si="54"/>
        <v>29855</v>
      </c>
      <c r="H157" s="196">
        <f t="shared" si="54"/>
        <v>4776.8</v>
      </c>
      <c r="I157" s="254">
        <f t="shared" si="54"/>
        <v>38961.699999999997</v>
      </c>
    </row>
    <row r="158" spans="1:9" ht="13.2" x14ac:dyDescent="0.25">
      <c r="A158" s="174" t="s">
        <v>308</v>
      </c>
      <c r="B158" s="174"/>
      <c r="C158" s="174" t="s">
        <v>81</v>
      </c>
      <c r="D158" s="196">
        <f t="shared" si="54"/>
        <v>0</v>
      </c>
      <c r="E158" s="196">
        <f t="shared" si="54"/>
        <v>29855</v>
      </c>
      <c r="F158" s="196">
        <f t="shared" si="54"/>
        <v>29855</v>
      </c>
      <c r="G158" s="196">
        <f t="shared" si="54"/>
        <v>29855</v>
      </c>
      <c r="H158" s="196">
        <f t="shared" si="54"/>
        <v>4776.8</v>
      </c>
      <c r="I158" s="254">
        <f t="shared" si="54"/>
        <v>38961.699999999997</v>
      </c>
    </row>
    <row r="159" spans="1:9" ht="13.2" x14ac:dyDescent="0.25">
      <c r="A159" s="174" t="s">
        <v>308</v>
      </c>
      <c r="B159" s="174">
        <v>12</v>
      </c>
      <c r="C159" s="174" t="s">
        <v>204</v>
      </c>
      <c r="D159" s="196">
        <f t="shared" si="54"/>
        <v>0</v>
      </c>
      <c r="E159" s="196">
        <f t="shared" si="54"/>
        <v>29855</v>
      </c>
      <c r="F159" s="196">
        <f t="shared" si="54"/>
        <v>29855</v>
      </c>
      <c r="G159" s="196">
        <f t="shared" si="54"/>
        <v>29855</v>
      </c>
      <c r="H159" s="196">
        <f t="shared" si="54"/>
        <v>4776.8</v>
      </c>
      <c r="I159" s="254">
        <f t="shared" si="54"/>
        <v>38961.699999999997</v>
      </c>
    </row>
    <row r="160" spans="1:9" ht="13.2" x14ac:dyDescent="0.25">
      <c r="A160" s="174" t="s">
        <v>308</v>
      </c>
      <c r="B160" s="174" t="s">
        <v>205</v>
      </c>
      <c r="C160" s="174" t="s">
        <v>206</v>
      </c>
      <c r="D160" s="196">
        <f t="shared" si="54"/>
        <v>0</v>
      </c>
      <c r="E160" s="196">
        <f t="shared" si="54"/>
        <v>29855</v>
      </c>
      <c r="F160" s="196">
        <f t="shared" si="54"/>
        <v>29855</v>
      </c>
      <c r="G160" s="196">
        <f t="shared" si="54"/>
        <v>29855</v>
      </c>
      <c r="H160" s="196">
        <f t="shared" si="54"/>
        <v>4776.8</v>
      </c>
      <c r="I160" s="254">
        <f t="shared" si="54"/>
        <v>38961.699999999997</v>
      </c>
    </row>
    <row r="161" spans="1:9" ht="13.2" x14ac:dyDescent="0.25">
      <c r="A161" s="174" t="s">
        <v>308</v>
      </c>
      <c r="B161" s="174" t="s">
        <v>207</v>
      </c>
      <c r="C161" s="174" t="s">
        <v>291</v>
      </c>
      <c r="D161" s="196">
        <f t="shared" si="54"/>
        <v>0</v>
      </c>
      <c r="E161" s="196">
        <f t="shared" si="54"/>
        <v>29855</v>
      </c>
      <c r="F161" s="196">
        <f t="shared" si="54"/>
        <v>29855</v>
      </c>
      <c r="G161" s="196">
        <f t="shared" si="54"/>
        <v>29855</v>
      </c>
      <c r="H161" s="196">
        <f t="shared" si="54"/>
        <v>4776.8</v>
      </c>
      <c r="I161" s="254">
        <f t="shared" si="54"/>
        <v>38961.699999999997</v>
      </c>
    </row>
    <row r="162" spans="1:9" ht="13.2" x14ac:dyDescent="0.25">
      <c r="A162" s="174" t="s">
        <v>308</v>
      </c>
      <c r="B162" s="174" t="s">
        <v>209</v>
      </c>
      <c r="C162" s="174" t="s">
        <v>309</v>
      </c>
      <c r="D162" s="196">
        <f t="shared" si="54"/>
        <v>0</v>
      </c>
      <c r="E162" s="196">
        <f t="shared" si="54"/>
        <v>29855</v>
      </c>
      <c r="F162" s="196">
        <f t="shared" si="54"/>
        <v>29855</v>
      </c>
      <c r="G162" s="196">
        <f t="shared" si="54"/>
        <v>29855</v>
      </c>
      <c r="H162" s="196">
        <f t="shared" si="54"/>
        <v>4776.8</v>
      </c>
      <c r="I162" s="254">
        <f t="shared" si="54"/>
        <v>38961.699999999997</v>
      </c>
    </row>
    <row r="163" spans="1:9" ht="13.2" x14ac:dyDescent="0.25">
      <c r="A163" s="174" t="s">
        <v>308</v>
      </c>
      <c r="B163" s="174" t="s">
        <v>211</v>
      </c>
      <c r="C163" s="174" t="s">
        <v>196</v>
      </c>
      <c r="D163" s="196">
        <f t="shared" si="54"/>
        <v>0</v>
      </c>
      <c r="E163" s="196">
        <f t="shared" si="54"/>
        <v>29855</v>
      </c>
      <c r="F163" s="196">
        <f t="shared" si="54"/>
        <v>29855</v>
      </c>
      <c r="G163" s="196">
        <f t="shared" si="54"/>
        <v>29855</v>
      </c>
      <c r="H163" s="196">
        <f t="shared" si="54"/>
        <v>4776.8</v>
      </c>
      <c r="I163" s="254">
        <f t="shared" si="54"/>
        <v>38961.699999999997</v>
      </c>
    </row>
    <row r="164" spans="1:9" ht="13.2" x14ac:dyDescent="0.25">
      <c r="A164" s="174" t="s">
        <v>308</v>
      </c>
      <c r="B164" s="174" t="s">
        <v>293</v>
      </c>
      <c r="C164" s="174" t="s">
        <v>213</v>
      </c>
      <c r="D164" s="196">
        <f t="shared" si="54"/>
        <v>0</v>
      </c>
      <c r="E164" s="196">
        <f t="shared" si="54"/>
        <v>29855</v>
      </c>
      <c r="F164" s="196">
        <f t="shared" si="54"/>
        <v>29855</v>
      </c>
      <c r="G164" s="196">
        <f t="shared" si="54"/>
        <v>29855</v>
      </c>
      <c r="H164" s="196">
        <f t="shared" si="54"/>
        <v>4776.8</v>
      </c>
      <c r="I164" s="254">
        <f t="shared" si="54"/>
        <v>38961.699999999997</v>
      </c>
    </row>
    <row r="165" spans="1:9" ht="13.2" x14ac:dyDescent="0.25">
      <c r="A165" s="174" t="s">
        <v>308</v>
      </c>
      <c r="B165" s="174" t="s">
        <v>294</v>
      </c>
      <c r="C165" s="174" t="s">
        <v>232</v>
      </c>
      <c r="D165" s="196">
        <f t="shared" si="54"/>
        <v>0</v>
      </c>
      <c r="E165" s="196">
        <f t="shared" si="54"/>
        <v>29855</v>
      </c>
      <c r="F165" s="196">
        <f t="shared" si="54"/>
        <v>29855</v>
      </c>
      <c r="G165" s="196">
        <f t="shared" si="54"/>
        <v>29855</v>
      </c>
      <c r="H165" s="196">
        <f t="shared" si="54"/>
        <v>4776.8</v>
      </c>
      <c r="I165" s="254">
        <f t="shared" si="54"/>
        <v>38961.699999999997</v>
      </c>
    </row>
    <row r="166" spans="1:9" ht="13.2" x14ac:dyDescent="0.25">
      <c r="A166" s="174" t="s">
        <v>308</v>
      </c>
      <c r="B166" s="174" t="s">
        <v>295</v>
      </c>
      <c r="C166" s="174" t="s">
        <v>35</v>
      </c>
      <c r="D166" s="196">
        <f t="shared" si="54"/>
        <v>0</v>
      </c>
      <c r="E166" s="196">
        <f t="shared" si="54"/>
        <v>29855</v>
      </c>
      <c r="F166" s="196">
        <f t="shared" si="54"/>
        <v>29855</v>
      </c>
      <c r="G166" s="196">
        <f t="shared" si="54"/>
        <v>29855</v>
      </c>
      <c r="H166" s="196">
        <f t="shared" si="54"/>
        <v>4776.8</v>
      </c>
      <c r="I166" s="254">
        <f t="shared" si="54"/>
        <v>38961.699999999997</v>
      </c>
    </row>
    <row r="167" spans="1:9" ht="13.2" x14ac:dyDescent="0.25">
      <c r="A167" s="174" t="s">
        <v>308</v>
      </c>
      <c r="B167" s="172" t="s">
        <v>260</v>
      </c>
      <c r="C167" s="174" t="s">
        <v>81</v>
      </c>
      <c r="D167" s="196">
        <f t="shared" si="54"/>
        <v>0</v>
      </c>
      <c r="E167" s="196">
        <f t="shared" si="54"/>
        <v>29855</v>
      </c>
      <c r="F167" s="196">
        <f t="shared" si="54"/>
        <v>29855</v>
      </c>
      <c r="G167" s="196">
        <f t="shared" si="54"/>
        <v>29855</v>
      </c>
      <c r="H167" s="196">
        <f t="shared" si="54"/>
        <v>4776.8</v>
      </c>
      <c r="I167" s="254">
        <f t="shared" si="54"/>
        <v>38961.699999999997</v>
      </c>
    </row>
    <row r="168" spans="1:9" ht="13.2" x14ac:dyDescent="0.25">
      <c r="A168" s="174" t="s">
        <v>308</v>
      </c>
      <c r="B168" s="172" t="s">
        <v>261</v>
      </c>
      <c r="C168" s="174" t="s">
        <v>236</v>
      </c>
      <c r="D168" s="196">
        <f t="shared" si="54"/>
        <v>0</v>
      </c>
      <c r="E168" s="196">
        <f t="shared" si="54"/>
        <v>29855</v>
      </c>
      <c r="F168" s="196">
        <f t="shared" si="54"/>
        <v>29855</v>
      </c>
      <c r="G168" s="196">
        <f t="shared" si="54"/>
        <v>29855</v>
      </c>
      <c r="H168" s="196">
        <f t="shared" si="54"/>
        <v>4776.8</v>
      </c>
      <c r="I168" s="254">
        <f t="shared" si="54"/>
        <v>38961.699999999997</v>
      </c>
    </row>
    <row r="169" spans="1:9" ht="13.2" x14ac:dyDescent="0.25">
      <c r="A169" s="174" t="s">
        <v>308</v>
      </c>
      <c r="B169" s="172" t="s">
        <v>262</v>
      </c>
      <c r="C169" s="174" t="s">
        <v>253</v>
      </c>
      <c r="D169" s="196">
        <f t="shared" si="54"/>
        <v>0</v>
      </c>
      <c r="E169" s="196">
        <f t="shared" si="54"/>
        <v>29855</v>
      </c>
      <c r="F169" s="196">
        <f t="shared" si="54"/>
        <v>29855</v>
      </c>
      <c r="G169" s="196">
        <f t="shared" si="54"/>
        <v>29855</v>
      </c>
      <c r="H169" s="196">
        <f t="shared" si="54"/>
        <v>4776.8</v>
      </c>
      <c r="I169" s="254">
        <f t="shared" si="54"/>
        <v>38961.699999999997</v>
      </c>
    </row>
    <row r="170" spans="1:9" ht="13.2" x14ac:dyDescent="0.25">
      <c r="A170" s="174" t="s">
        <v>308</v>
      </c>
      <c r="B170" s="172" t="s">
        <v>531</v>
      </c>
      <c r="C170" s="174" t="s">
        <v>219</v>
      </c>
      <c r="D170" s="196">
        <f t="shared" si="54"/>
        <v>0</v>
      </c>
      <c r="E170" s="196">
        <f t="shared" si="54"/>
        <v>29855</v>
      </c>
      <c r="F170" s="196">
        <f t="shared" si="54"/>
        <v>29855</v>
      </c>
      <c r="G170" s="196">
        <f t="shared" si="54"/>
        <v>29855</v>
      </c>
      <c r="H170" s="196">
        <f t="shared" si="54"/>
        <v>4776.8</v>
      </c>
      <c r="I170" s="254">
        <f t="shared" si="54"/>
        <v>38961.699999999997</v>
      </c>
    </row>
    <row r="171" spans="1:9" ht="26.4" x14ac:dyDescent="0.25">
      <c r="A171" s="174" t="s">
        <v>308</v>
      </c>
      <c r="B171" s="172" t="s">
        <v>532</v>
      </c>
      <c r="C171" s="174" t="s">
        <v>220</v>
      </c>
      <c r="D171" s="196">
        <f t="shared" si="54"/>
        <v>0</v>
      </c>
      <c r="E171" s="196">
        <f t="shared" si="54"/>
        <v>29855</v>
      </c>
      <c r="F171" s="196">
        <f t="shared" si="54"/>
        <v>29855</v>
      </c>
      <c r="G171" s="196">
        <f t="shared" si="54"/>
        <v>29855</v>
      </c>
      <c r="H171" s="196">
        <f t="shared" si="54"/>
        <v>4776.8</v>
      </c>
      <c r="I171" s="254">
        <f t="shared" si="54"/>
        <v>38961.699999999997</v>
      </c>
    </row>
    <row r="172" spans="1:9" ht="13.2" x14ac:dyDescent="0.25">
      <c r="A172" s="174" t="s">
        <v>308</v>
      </c>
      <c r="B172" s="172" t="s">
        <v>533</v>
      </c>
      <c r="C172" s="174" t="s">
        <v>35</v>
      </c>
      <c r="D172" s="196">
        <f t="shared" ref="D172:F172" si="55">D173+D176</f>
        <v>0</v>
      </c>
      <c r="E172" s="196">
        <f t="shared" si="55"/>
        <v>29855</v>
      </c>
      <c r="F172" s="196">
        <f t="shared" si="55"/>
        <v>29855</v>
      </c>
      <c r="G172" s="196">
        <f>G173+G176</f>
        <v>29855</v>
      </c>
      <c r="H172" s="196">
        <f t="shared" ref="H172" si="56">H173+H176</f>
        <v>4776.8</v>
      </c>
      <c r="I172" s="254">
        <f>I173+I176+I178</f>
        <v>38961.699999999997</v>
      </c>
    </row>
    <row r="173" spans="1:9" ht="26.4" x14ac:dyDescent="0.25">
      <c r="A173" s="174" t="s">
        <v>308</v>
      </c>
      <c r="B173" s="172" t="s">
        <v>534</v>
      </c>
      <c r="C173" s="174" t="s">
        <v>263</v>
      </c>
      <c r="D173" s="196">
        <f t="shared" ref="D173:F173" si="57">D174</f>
        <v>0</v>
      </c>
      <c r="E173" s="196">
        <f t="shared" si="57"/>
        <v>27985</v>
      </c>
      <c r="F173" s="196">
        <f t="shared" si="57"/>
        <v>27985</v>
      </c>
      <c r="G173" s="196">
        <f>G174</f>
        <v>27985</v>
      </c>
      <c r="H173" s="196">
        <f t="shared" ref="H173:I173" si="58">H174</f>
        <v>4477.6000000000004</v>
      </c>
      <c r="I173" s="254">
        <f t="shared" si="58"/>
        <v>32462.6</v>
      </c>
    </row>
    <row r="174" spans="1:9" ht="13.2" x14ac:dyDescent="0.25">
      <c r="A174" s="174" t="s">
        <v>308</v>
      </c>
      <c r="B174" s="172" t="s">
        <v>535</v>
      </c>
      <c r="C174" s="174" t="s">
        <v>66</v>
      </c>
      <c r="D174" s="196">
        <f t="shared" ref="D174:F174" si="59">SUM(D175)</f>
        <v>0</v>
      </c>
      <c r="E174" s="196">
        <f t="shared" si="59"/>
        <v>27985</v>
      </c>
      <c r="F174" s="196">
        <f t="shared" si="59"/>
        <v>27985</v>
      </c>
      <c r="G174" s="196">
        <f>SUM(G175)</f>
        <v>27985</v>
      </c>
      <c r="H174" s="196">
        <f t="shared" ref="H174:I174" si="60">SUM(H175)</f>
        <v>4477.6000000000004</v>
      </c>
      <c r="I174" s="254">
        <f t="shared" si="60"/>
        <v>32462.6</v>
      </c>
    </row>
    <row r="175" spans="1:9" ht="13.2" x14ac:dyDescent="0.25">
      <c r="A175" s="174" t="s">
        <v>308</v>
      </c>
      <c r="B175" s="173" t="s">
        <v>536</v>
      </c>
      <c r="C175" s="177" t="s">
        <v>264</v>
      </c>
      <c r="D175" s="197">
        <v>0</v>
      </c>
      <c r="E175" s="197">
        <v>27985</v>
      </c>
      <c r="F175" s="197">
        <f>D175+E175</f>
        <v>27985</v>
      </c>
      <c r="G175" s="197">
        <v>27985</v>
      </c>
      <c r="H175" s="197">
        <f>((G175/6)*(12))*8%</f>
        <v>4477.6000000000004</v>
      </c>
      <c r="I175" s="255">
        <f>G175+H175</f>
        <v>32462.6</v>
      </c>
    </row>
    <row r="176" spans="1:9" ht="13.2" x14ac:dyDescent="0.25">
      <c r="A176" s="174" t="s">
        <v>308</v>
      </c>
      <c r="B176" s="172" t="s">
        <v>537</v>
      </c>
      <c r="C176" s="174" t="s">
        <v>78</v>
      </c>
      <c r="D176" s="196">
        <v>0</v>
      </c>
      <c r="E176" s="196">
        <v>1870</v>
      </c>
      <c r="F176" s="196">
        <f>F177</f>
        <v>1870</v>
      </c>
      <c r="G176" s="196">
        <f>G177</f>
        <v>1870</v>
      </c>
      <c r="H176" s="196">
        <f>H177</f>
        <v>299.2</v>
      </c>
      <c r="I176" s="254">
        <f>I177</f>
        <v>2169.1999999999998</v>
      </c>
    </row>
    <row r="177" spans="1:26" ht="13.2" x14ac:dyDescent="0.25">
      <c r="A177" s="174" t="s">
        <v>308</v>
      </c>
      <c r="B177" s="173" t="s">
        <v>538</v>
      </c>
      <c r="C177" s="260" t="s">
        <v>265</v>
      </c>
      <c r="D177" s="261">
        <v>0</v>
      </c>
      <c r="E177" s="261">
        <v>1870</v>
      </c>
      <c r="F177" s="261">
        <f>D177+E177</f>
        <v>1870</v>
      </c>
      <c r="G177" s="261">
        <v>1870</v>
      </c>
      <c r="H177" s="261">
        <f>((G177/6)*(12))*8%</f>
        <v>299.2</v>
      </c>
      <c r="I177" s="262">
        <f>G177+H177</f>
        <v>2169.1999999999998</v>
      </c>
    </row>
    <row r="178" spans="1:26" ht="13.2" x14ac:dyDescent="0.25">
      <c r="A178" s="174" t="s">
        <v>308</v>
      </c>
      <c r="B178" s="172" t="s">
        <v>598</v>
      </c>
      <c r="C178" s="266" t="s">
        <v>597</v>
      </c>
      <c r="D178" s="266"/>
      <c r="E178" s="266"/>
      <c r="F178" s="266"/>
      <c r="G178" s="266"/>
      <c r="H178" s="266"/>
      <c r="I178" s="268">
        <f>SUM(I179:I180)</f>
        <v>4329.8999999999996</v>
      </c>
      <c r="J178" s="266"/>
      <c r="K178" s="266"/>
      <c r="L178" s="266"/>
      <c r="M178" s="266"/>
      <c r="N178" s="266"/>
      <c r="O178" s="266"/>
      <c r="P178" s="266"/>
      <c r="Q178" s="266"/>
      <c r="R178" s="266"/>
      <c r="S178" s="266"/>
      <c r="T178" s="266"/>
      <c r="U178" s="266"/>
      <c r="V178" s="266"/>
      <c r="W178" s="266"/>
      <c r="X178" s="266"/>
      <c r="Y178" s="266"/>
      <c r="Z178" s="266"/>
    </row>
    <row r="179" spans="1:26" ht="13.2" x14ac:dyDescent="0.25">
      <c r="A179" s="174" t="s">
        <v>308</v>
      </c>
      <c r="B179" s="173" t="s">
        <v>599</v>
      </c>
      <c r="C179" s="267" t="s">
        <v>595</v>
      </c>
      <c r="D179" s="267"/>
      <c r="E179" s="267"/>
      <c r="F179" s="267"/>
      <c r="G179" s="267"/>
      <c r="H179" s="267"/>
      <c r="I179" s="269">
        <v>2886.6</v>
      </c>
      <c r="J179" s="267"/>
      <c r="K179" s="267"/>
      <c r="L179" s="267"/>
      <c r="M179" s="267"/>
      <c r="N179" s="267"/>
      <c r="O179" s="267"/>
      <c r="P179" s="267"/>
      <c r="Q179" s="267"/>
      <c r="R179" s="267"/>
      <c r="S179" s="267"/>
      <c r="T179" s="267"/>
      <c r="U179" s="267"/>
      <c r="V179" s="267"/>
      <c r="W179" s="267"/>
      <c r="X179" s="267"/>
      <c r="Y179" s="267"/>
      <c r="Z179" s="267"/>
    </row>
    <row r="180" spans="1:26" ht="13.2" x14ac:dyDescent="0.25">
      <c r="A180" s="174" t="s">
        <v>308</v>
      </c>
      <c r="B180" s="173" t="s">
        <v>538</v>
      </c>
      <c r="C180" s="267" t="s">
        <v>596</v>
      </c>
      <c r="D180" s="267"/>
      <c r="E180" s="267"/>
      <c r="F180" s="267"/>
      <c r="G180" s="267"/>
      <c r="H180" s="267"/>
      <c r="I180" s="269">
        <v>1443.3</v>
      </c>
      <c r="J180" s="267"/>
      <c r="K180" s="267"/>
      <c r="L180" s="267"/>
      <c r="M180" s="267"/>
      <c r="N180" s="267"/>
      <c r="O180" s="267"/>
      <c r="P180" s="267"/>
      <c r="Q180" s="267"/>
      <c r="R180" s="267"/>
      <c r="S180" s="267"/>
      <c r="T180" s="267"/>
      <c r="U180" s="267"/>
      <c r="V180" s="267"/>
      <c r="W180" s="267"/>
      <c r="X180" s="267"/>
      <c r="Y180" s="267"/>
      <c r="Z180" s="267"/>
    </row>
    <row r="181" spans="1:26" ht="52.8" x14ac:dyDescent="0.25">
      <c r="A181" s="174" t="s">
        <v>310</v>
      </c>
      <c r="B181" s="171"/>
      <c r="C181" s="263" t="s">
        <v>311</v>
      </c>
      <c r="D181" s="264">
        <f t="shared" ref="D181:I196" si="61">D182</f>
        <v>0</v>
      </c>
      <c r="E181" s="264">
        <f t="shared" si="61"/>
        <v>268367.12</v>
      </c>
      <c r="F181" s="264">
        <f t="shared" si="61"/>
        <v>268367.12</v>
      </c>
      <c r="G181" s="264">
        <f t="shared" si="61"/>
        <v>268367.12</v>
      </c>
      <c r="H181" s="264">
        <f t="shared" si="61"/>
        <v>42938.739200000004</v>
      </c>
      <c r="I181" s="265">
        <f t="shared" si="61"/>
        <v>311305.85920000001</v>
      </c>
    </row>
    <row r="182" spans="1:26" ht="52.8" x14ac:dyDescent="0.25">
      <c r="A182" s="174" t="s">
        <v>312</v>
      </c>
      <c r="B182" s="171"/>
      <c r="C182" s="174" t="s">
        <v>311</v>
      </c>
      <c r="D182" s="196">
        <f t="shared" si="61"/>
        <v>0</v>
      </c>
      <c r="E182" s="196">
        <f t="shared" si="61"/>
        <v>268367.12</v>
      </c>
      <c r="F182" s="196">
        <f t="shared" si="61"/>
        <v>268367.12</v>
      </c>
      <c r="G182" s="196">
        <f t="shared" si="61"/>
        <v>268367.12</v>
      </c>
      <c r="H182" s="196">
        <f t="shared" si="61"/>
        <v>42938.739200000004</v>
      </c>
      <c r="I182" s="254">
        <f t="shared" si="61"/>
        <v>311305.85920000001</v>
      </c>
    </row>
    <row r="183" spans="1:26" ht="13.2" x14ac:dyDescent="0.25">
      <c r="A183" s="174" t="s">
        <v>312</v>
      </c>
      <c r="B183" s="174">
        <v>12</v>
      </c>
      <c r="C183" s="174" t="s">
        <v>204</v>
      </c>
      <c r="D183" s="196">
        <f t="shared" si="61"/>
        <v>0</v>
      </c>
      <c r="E183" s="196">
        <f t="shared" si="61"/>
        <v>268367.12</v>
      </c>
      <c r="F183" s="196">
        <f t="shared" si="61"/>
        <v>268367.12</v>
      </c>
      <c r="G183" s="196">
        <f t="shared" si="61"/>
        <v>268367.12</v>
      </c>
      <c r="H183" s="196">
        <f t="shared" si="61"/>
        <v>42938.739200000004</v>
      </c>
      <c r="I183" s="254">
        <f t="shared" si="61"/>
        <v>311305.85920000001</v>
      </c>
    </row>
    <row r="184" spans="1:26" ht="13.2" x14ac:dyDescent="0.25">
      <c r="A184" s="174" t="s">
        <v>312</v>
      </c>
      <c r="B184" s="174" t="s">
        <v>205</v>
      </c>
      <c r="C184" s="174" t="s">
        <v>206</v>
      </c>
      <c r="D184" s="196">
        <f t="shared" si="61"/>
        <v>0</v>
      </c>
      <c r="E184" s="196">
        <f t="shared" si="61"/>
        <v>268367.12</v>
      </c>
      <c r="F184" s="196">
        <f t="shared" si="61"/>
        <v>268367.12</v>
      </c>
      <c r="G184" s="196">
        <f t="shared" si="61"/>
        <v>268367.12</v>
      </c>
      <c r="H184" s="196">
        <f t="shared" si="61"/>
        <v>42938.739200000004</v>
      </c>
      <c r="I184" s="254">
        <f t="shared" si="61"/>
        <v>311305.85920000001</v>
      </c>
    </row>
    <row r="185" spans="1:26" ht="13.2" x14ac:dyDescent="0.25">
      <c r="A185" s="174" t="s">
        <v>312</v>
      </c>
      <c r="B185" s="174" t="s">
        <v>207</v>
      </c>
      <c r="C185" s="174" t="s">
        <v>291</v>
      </c>
      <c r="D185" s="196">
        <f t="shared" si="61"/>
        <v>0</v>
      </c>
      <c r="E185" s="196">
        <f t="shared" si="61"/>
        <v>268367.12</v>
      </c>
      <c r="F185" s="196">
        <f t="shared" si="61"/>
        <v>268367.12</v>
      </c>
      <c r="G185" s="196">
        <f t="shared" si="61"/>
        <v>268367.12</v>
      </c>
      <c r="H185" s="196">
        <f t="shared" si="61"/>
        <v>42938.739200000004</v>
      </c>
      <c r="I185" s="254">
        <f t="shared" si="61"/>
        <v>311305.85920000001</v>
      </c>
    </row>
    <row r="186" spans="1:26" ht="13.2" x14ac:dyDescent="0.25">
      <c r="A186" s="174" t="s">
        <v>312</v>
      </c>
      <c r="B186" s="174" t="s">
        <v>209</v>
      </c>
      <c r="C186" s="174" t="s">
        <v>309</v>
      </c>
      <c r="D186" s="196">
        <f t="shared" si="61"/>
        <v>0</v>
      </c>
      <c r="E186" s="196">
        <f t="shared" si="61"/>
        <v>268367.12</v>
      </c>
      <c r="F186" s="196">
        <f t="shared" si="61"/>
        <v>268367.12</v>
      </c>
      <c r="G186" s="196">
        <f t="shared" si="61"/>
        <v>268367.12</v>
      </c>
      <c r="H186" s="196">
        <f t="shared" si="61"/>
        <v>42938.739200000004</v>
      </c>
      <c r="I186" s="254">
        <f t="shared" si="61"/>
        <v>311305.85920000001</v>
      </c>
    </row>
    <row r="187" spans="1:26" ht="13.2" x14ac:dyDescent="0.25">
      <c r="A187" s="174" t="s">
        <v>312</v>
      </c>
      <c r="B187" s="174" t="s">
        <v>211</v>
      </c>
      <c r="C187" s="174" t="s">
        <v>196</v>
      </c>
      <c r="D187" s="196">
        <f t="shared" si="61"/>
        <v>0</v>
      </c>
      <c r="E187" s="196">
        <f t="shared" si="61"/>
        <v>268367.12</v>
      </c>
      <c r="F187" s="196">
        <f t="shared" si="61"/>
        <v>268367.12</v>
      </c>
      <c r="G187" s="196">
        <f t="shared" si="61"/>
        <v>268367.12</v>
      </c>
      <c r="H187" s="196">
        <f t="shared" si="61"/>
        <v>42938.739200000004</v>
      </c>
      <c r="I187" s="254">
        <f t="shared" si="61"/>
        <v>311305.85920000001</v>
      </c>
    </row>
    <row r="188" spans="1:26" ht="13.2" x14ac:dyDescent="0.25">
      <c r="A188" s="174" t="s">
        <v>312</v>
      </c>
      <c r="B188" s="174" t="s">
        <v>293</v>
      </c>
      <c r="C188" s="174" t="s">
        <v>213</v>
      </c>
      <c r="D188" s="196">
        <f t="shared" si="61"/>
        <v>0</v>
      </c>
      <c r="E188" s="196">
        <f t="shared" si="61"/>
        <v>268367.12</v>
      </c>
      <c r="F188" s="196">
        <f t="shared" si="61"/>
        <v>268367.12</v>
      </c>
      <c r="G188" s="196">
        <f t="shared" si="61"/>
        <v>268367.12</v>
      </c>
      <c r="H188" s="196">
        <f t="shared" si="61"/>
        <v>42938.739200000004</v>
      </c>
      <c r="I188" s="254">
        <f t="shared" si="61"/>
        <v>311305.85920000001</v>
      </c>
    </row>
    <row r="189" spans="1:26" ht="13.2" x14ac:dyDescent="0.25">
      <c r="A189" s="174" t="s">
        <v>312</v>
      </c>
      <c r="B189" s="174" t="s">
        <v>294</v>
      </c>
      <c r="C189" s="174" t="s">
        <v>232</v>
      </c>
      <c r="D189" s="196">
        <f t="shared" si="61"/>
        <v>0</v>
      </c>
      <c r="E189" s="196">
        <f t="shared" si="61"/>
        <v>268367.12</v>
      </c>
      <c r="F189" s="196">
        <f t="shared" si="61"/>
        <v>268367.12</v>
      </c>
      <c r="G189" s="196">
        <f t="shared" si="61"/>
        <v>268367.12</v>
      </c>
      <c r="H189" s="196">
        <f t="shared" si="61"/>
        <v>42938.739200000004</v>
      </c>
      <c r="I189" s="254">
        <f t="shared" si="61"/>
        <v>311305.85920000001</v>
      </c>
    </row>
    <row r="190" spans="1:26" ht="13.2" x14ac:dyDescent="0.25">
      <c r="A190" s="174" t="s">
        <v>312</v>
      </c>
      <c r="B190" s="174" t="s">
        <v>295</v>
      </c>
      <c r="C190" s="174" t="s">
        <v>35</v>
      </c>
      <c r="D190" s="196">
        <f t="shared" si="61"/>
        <v>0</v>
      </c>
      <c r="E190" s="196">
        <f t="shared" si="61"/>
        <v>268367.12</v>
      </c>
      <c r="F190" s="196">
        <f t="shared" si="61"/>
        <v>268367.12</v>
      </c>
      <c r="G190" s="196">
        <f t="shared" si="61"/>
        <v>268367.12</v>
      </c>
      <c r="H190" s="196">
        <f t="shared" si="61"/>
        <v>42938.739200000004</v>
      </c>
      <c r="I190" s="254">
        <f t="shared" si="61"/>
        <v>311305.85920000001</v>
      </c>
    </row>
    <row r="191" spans="1:26" ht="52.8" x14ac:dyDescent="0.25">
      <c r="A191" s="174" t="s">
        <v>312</v>
      </c>
      <c r="B191" s="172" t="s">
        <v>266</v>
      </c>
      <c r="C191" s="174" t="s">
        <v>267</v>
      </c>
      <c r="D191" s="196">
        <f t="shared" si="61"/>
        <v>0</v>
      </c>
      <c r="E191" s="196">
        <f t="shared" si="61"/>
        <v>268367.12</v>
      </c>
      <c r="F191" s="196">
        <f t="shared" si="61"/>
        <v>268367.12</v>
      </c>
      <c r="G191" s="196">
        <f t="shared" si="61"/>
        <v>268367.12</v>
      </c>
      <c r="H191" s="196">
        <f t="shared" si="61"/>
        <v>42938.739200000004</v>
      </c>
      <c r="I191" s="254">
        <f t="shared" si="61"/>
        <v>311305.85920000001</v>
      </c>
    </row>
    <row r="192" spans="1:26" ht="13.2" x14ac:dyDescent="0.25">
      <c r="A192" s="174" t="s">
        <v>312</v>
      </c>
      <c r="B192" s="172" t="s">
        <v>268</v>
      </c>
      <c r="C192" s="174" t="s">
        <v>236</v>
      </c>
      <c r="D192" s="196">
        <f t="shared" si="61"/>
        <v>0</v>
      </c>
      <c r="E192" s="196">
        <f t="shared" si="61"/>
        <v>268367.12</v>
      </c>
      <c r="F192" s="196">
        <f t="shared" si="61"/>
        <v>268367.12</v>
      </c>
      <c r="G192" s="196">
        <f t="shared" si="61"/>
        <v>268367.12</v>
      </c>
      <c r="H192" s="196">
        <f t="shared" si="61"/>
        <v>42938.739200000004</v>
      </c>
      <c r="I192" s="254">
        <f t="shared" si="61"/>
        <v>311305.85920000001</v>
      </c>
    </row>
    <row r="193" spans="1:9" ht="13.2" x14ac:dyDescent="0.25">
      <c r="A193" s="174" t="s">
        <v>312</v>
      </c>
      <c r="B193" s="172" t="s">
        <v>269</v>
      </c>
      <c r="C193" s="174" t="s">
        <v>253</v>
      </c>
      <c r="D193" s="196">
        <f t="shared" si="61"/>
        <v>0</v>
      </c>
      <c r="E193" s="196">
        <f t="shared" si="61"/>
        <v>268367.12</v>
      </c>
      <c r="F193" s="196">
        <f t="shared" si="61"/>
        <v>268367.12</v>
      </c>
      <c r="G193" s="196">
        <f t="shared" si="61"/>
        <v>268367.12</v>
      </c>
      <c r="H193" s="196">
        <f t="shared" si="61"/>
        <v>42938.739200000004</v>
      </c>
      <c r="I193" s="254">
        <f t="shared" si="61"/>
        <v>311305.85920000001</v>
      </c>
    </row>
    <row r="194" spans="1:9" ht="13.2" x14ac:dyDescent="0.25">
      <c r="A194" s="174" t="s">
        <v>312</v>
      </c>
      <c r="B194" s="172" t="s">
        <v>539</v>
      </c>
      <c r="C194" s="174" t="s">
        <v>219</v>
      </c>
      <c r="D194" s="196">
        <f t="shared" si="61"/>
        <v>0</v>
      </c>
      <c r="E194" s="196">
        <f t="shared" si="61"/>
        <v>268367.12</v>
      </c>
      <c r="F194" s="196">
        <f t="shared" si="61"/>
        <v>268367.12</v>
      </c>
      <c r="G194" s="196">
        <f t="shared" si="61"/>
        <v>268367.12</v>
      </c>
      <c r="H194" s="196">
        <f t="shared" si="61"/>
        <v>42938.739200000004</v>
      </c>
      <c r="I194" s="254">
        <f t="shared" si="61"/>
        <v>311305.85920000001</v>
      </c>
    </row>
    <row r="195" spans="1:9" ht="26.4" x14ac:dyDescent="0.25">
      <c r="A195" s="174" t="s">
        <v>312</v>
      </c>
      <c r="B195" s="172" t="s">
        <v>540</v>
      </c>
      <c r="C195" s="174" t="s">
        <v>220</v>
      </c>
      <c r="D195" s="196">
        <f t="shared" si="61"/>
        <v>0</v>
      </c>
      <c r="E195" s="196">
        <f t="shared" si="61"/>
        <v>268367.12</v>
      </c>
      <c r="F195" s="196">
        <f t="shared" si="61"/>
        <v>268367.12</v>
      </c>
      <c r="G195" s="196">
        <f t="shared" si="61"/>
        <v>268367.12</v>
      </c>
      <c r="H195" s="196">
        <f t="shared" si="61"/>
        <v>42938.739200000004</v>
      </c>
      <c r="I195" s="254">
        <f t="shared" si="61"/>
        <v>311305.85920000001</v>
      </c>
    </row>
    <row r="196" spans="1:9" ht="13.2" x14ac:dyDescent="0.25">
      <c r="A196" s="174" t="s">
        <v>312</v>
      </c>
      <c r="B196" s="172" t="s">
        <v>541</v>
      </c>
      <c r="C196" s="174" t="s">
        <v>35</v>
      </c>
      <c r="D196" s="196">
        <f t="shared" si="61"/>
        <v>0</v>
      </c>
      <c r="E196" s="196">
        <f t="shared" si="61"/>
        <v>268367.12</v>
      </c>
      <c r="F196" s="196">
        <f t="shared" si="61"/>
        <v>268367.12</v>
      </c>
      <c r="G196" s="196">
        <f t="shared" si="61"/>
        <v>268367.12</v>
      </c>
      <c r="H196" s="196">
        <f t="shared" si="61"/>
        <v>42938.739200000004</v>
      </c>
      <c r="I196" s="254">
        <f t="shared" si="61"/>
        <v>311305.85920000001</v>
      </c>
    </row>
    <row r="197" spans="1:9" ht="13.2" x14ac:dyDescent="0.25">
      <c r="A197" s="174" t="s">
        <v>312</v>
      </c>
      <c r="B197" s="172" t="s">
        <v>542</v>
      </c>
      <c r="C197" s="174" t="s">
        <v>270</v>
      </c>
      <c r="D197" s="196">
        <f t="shared" ref="D197:F197" si="62">SUM(D198)</f>
        <v>0</v>
      </c>
      <c r="E197" s="196">
        <f t="shared" si="62"/>
        <v>268367.12</v>
      </c>
      <c r="F197" s="196">
        <f t="shared" si="62"/>
        <v>268367.12</v>
      </c>
      <c r="G197" s="196">
        <f>SUM(G198)</f>
        <v>268367.12</v>
      </c>
      <c r="H197" s="196">
        <f t="shared" ref="H197:I197" si="63">SUM(H198)</f>
        <v>42938.739200000004</v>
      </c>
      <c r="I197" s="254">
        <f t="shared" si="63"/>
        <v>311305.85920000001</v>
      </c>
    </row>
    <row r="198" spans="1:9" ht="26.4" x14ac:dyDescent="0.25">
      <c r="A198" s="174" t="s">
        <v>312</v>
      </c>
      <c r="B198" s="173" t="s">
        <v>543</v>
      </c>
      <c r="C198" s="177" t="s">
        <v>271</v>
      </c>
      <c r="D198" s="197">
        <v>0</v>
      </c>
      <c r="E198" s="197">
        <v>268367.12</v>
      </c>
      <c r="F198" s="197">
        <f>D198+E198</f>
        <v>268367.12</v>
      </c>
      <c r="G198" s="197">
        <v>268367.12</v>
      </c>
      <c r="H198" s="197">
        <f>((G198/6)*(12))*8%</f>
        <v>42938.739200000004</v>
      </c>
      <c r="I198" s="255">
        <f>G198+H198</f>
        <v>311305.85920000001</v>
      </c>
    </row>
    <row r="199" spans="1:9" ht="13.2" x14ac:dyDescent="0.25">
      <c r="A199" s="182" t="s">
        <v>313</v>
      </c>
      <c r="B199" s="179"/>
      <c r="C199" s="182" t="s">
        <v>13</v>
      </c>
      <c r="D199" s="198">
        <f t="shared" ref="D199:I214" si="64">D200</f>
        <v>167520</v>
      </c>
      <c r="E199" s="198">
        <f t="shared" si="64"/>
        <v>66076.86</v>
      </c>
      <c r="F199" s="198">
        <f t="shared" si="64"/>
        <v>233596.86</v>
      </c>
      <c r="G199" s="198">
        <f t="shared" si="64"/>
        <v>143402.85999999999</v>
      </c>
      <c r="H199" s="198">
        <f t="shared" si="64"/>
        <v>43020.858</v>
      </c>
      <c r="I199" s="259">
        <f t="shared" si="64"/>
        <v>186423.71799999999</v>
      </c>
    </row>
    <row r="200" spans="1:9" ht="13.2" x14ac:dyDescent="0.25">
      <c r="A200" s="174" t="s">
        <v>314</v>
      </c>
      <c r="B200" s="171"/>
      <c r="C200" s="174" t="s">
        <v>13</v>
      </c>
      <c r="D200" s="196">
        <f t="shared" si="64"/>
        <v>167520</v>
      </c>
      <c r="E200" s="196">
        <f t="shared" si="64"/>
        <v>66076.86</v>
      </c>
      <c r="F200" s="196">
        <f t="shared" si="64"/>
        <v>233596.86</v>
      </c>
      <c r="G200" s="196">
        <f t="shared" si="64"/>
        <v>143402.85999999999</v>
      </c>
      <c r="H200" s="196">
        <f t="shared" si="64"/>
        <v>43020.858</v>
      </c>
      <c r="I200" s="254">
        <f t="shared" si="64"/>
        <v>186423.71799999999</v>
      </c>
    </row>
    <row r="201" spans="1:9" ht="39.6" x14ac:dyDescent="0.25">
      <c r="A201" s="174" t="s">
        <v>315</v>
      </c>
      <c r="B201" s="171"/>
      <c r="C201" s="174" t="s">
        <v>316</v>
      </c>
      <c r="D201" s="196">
        <f t="shared" si="64"/>
        <v>167520</v>
      </c>
      <c r="E201" s="196">
        <f t="shared" si="64"/>
        <v>66076.86</v>
      </c>
      <c r="F201" s="196">
        <f t="shared" si="64"/>
        <v>233596.86</v>
      </c>
      <c r="G201" s="196">
        <f t="shared" si="64"/>
        <v>143402.85999999999</v>
      </c>
      <c r="H201" s="196">
        <f t="shared" si="64"/>
        <v>43020.858</v>
      </c>
      <c r="I201" s="254">
        <f t="shared" si="64"/>
        <v>186423.71799999999</v>
      </c>
    </row>
    <row r="202" spans="1:9" ht="13.2" x14ac:dyDescent="0.25">
      <c r="A202" s="174" t="s">
        <v>315</v>
      </c>
      <c r="B202" s="174">
        <v>12</v>
      </c>
      <c r="C202" s="174" t="s">
        <v>204</v>
      </c>
      <c r="D202" s="196">
        <f t="shared" si="64"/>
        <v>167520</v>
      </c>
      <c r="E202" s="196">
        <f t="shared" si="64"/>
        <v>66076.86</v>
      </c>
      <c r="F202" s="196">
        <f t="shared" si="64"/>
        <v>233596.86</v>
      </c>
      <c r="G202" s="196">
        <f t="shared" si="64"/>
        <v>143402.85999999999</v>
      </c>
      <c r="H202" s="196">
        <f t="shared" si="64"/>
        <v>43020.858</v>
      </c>
      <c r="I202" s="254">
        <f t="shared" si="64"/>
        <v>186423.71799999999</v>
      </c>
    </row>
    <row r="203" spans="1:9" ht="13.2" x14ac:dyDescent="0.25">
      <c r="A203" s="174" t="s">
        <v>315</v>
      </c>
      <c r="B203" s="174" t="s">
        <v>205</v>
      </c>
      <c r="C203" s="174" t="s">
        <v>206</v>
      </c>
      <c r="D203" s="196">
        <f t="shared" si="64"/>
        <v>167520</v>
      </c>
      <c r="E203" s="196">
        <f t="shared" si="64"/>
        <v>66076.86</v>
      </c>
      <c r="F203" s="196">
        <f t="shared" si="64"/>
        <v>233596.86</v>
      </c>
      <c r="G203" s="196">
        <f t="shared" si="64"/>
        <v>143402.85999999999</v>
      </c>
      <c r="H203" s="196">
        <f t="shared" si="64"/>
        <v>43020.858</v>
      </c>
      <c r="I203" s="254">
        <f t="shared" si="64"/>
        <v>186423.71799999999</v>
      </c>
    </row>
    <row r="204" spans="1:9" ht="13.2" x14ac:dyDescent="0.25">
      <c r="A204" s="174" t="s">
        <v>315</v>
      </c>
      <c r="B204" s="174" t="s">
        <v>207</v>
      </c>
      <c r="C204" s="174" t="s">
        <v>291</v>
      </c>
      <c r="D204" s="196">
        <f t="shared" si="64"/>
        <v>167520</v>
      </c>
      <c r="E204" s="196">
        <f t="shared" si="64"/>
        <v>66076.86</v>
      </c>
      <c r="F204" s="196">
        <f t="shared" si="64"/>
        <v>233596.86</v>
      </c>
      <c r="G204" s="196">
        <f t="shared" si="64"/>
        <v>143402.85999999999</v>
      </c>
      <c r="H204" s="196">
        <f t="shared" si="64"/>
        <v>43020.858</v>
      </c>
      <c r="I204" s="254">
        <f t="shared" si="64"/>
        <v>186423.71799999999</v>
      </c>
    </row>
    <row r="205" spans="1:9" ht="13.2" x14ac:dyDescent="0.25">
      <c r="A205" s="174" t="s">
        <v>315</v>
      </c>
      <c r="B205" s="174" t="s">
        <v>209</v>
      </c>
      <c r="C205" s="174" t="s">
        <v>309</v>
      </c>
      <c r="D205" s="196">
        <f t="shared" si="64"/>
        <v>167520</v>
      </c>
      <c r="E205" s="196">
        <f t="shared" si="64"/>
        <v>66076.86</v>
      </c>
      <c r="F205" s="196">
        <f t="shared" si="64"/>
        <v>233596.86</v>
      </c>
      <c r="G205" s="196">
        <f t="shared" si="64"/>
        <v>143402.85999999999</v>
      </c>
      <c r="H205" s="196">
        <f t="shared" si="64"/>
        <v>43020.858</v>
      </c>
      <c r="I205" s="254">
        <f t="shared" si="64"/>
        <v>186423.71799999999</v>
      </c>
    </row>
    <row r="206" spans="1:9" ht="13.2" x14ac:dyDescent="0.25">
      <c r="A206" s="174" t="s">
        <v>315</v>
      </c>
      <c r="B206" s="174" t="s">
        <v>211</v>
      </c>
      <c r="C206" s="174" t="s">
        <v>196</v>
      </c>
      <c r="D206" s="196">
        <f t="shared" si="64"/>
        <v>167520</v>
      </c>
      <c r="E206" s="196">
        <f t="shared" si="64"/>
        <v>66076.86</v>
      </c>
      <c r="F206" s="196">
        <f t="shared" si="64"/>
        <v>233596.86</v>
      </c>
      <c r="G206" s="196">
        <f t="shared" si="64"/>
        <v>143402.85999999999</v>
      </c>
      <c r="H206" s="196">
        <f t="shared" si="64"/>
        <v>43020.858</v>
      </c>
      <c r="I206" s="254">
        <f t="shared" si="64"/>
        <v>186423.71799999999</v>
      </c>
    </row>
    <row r="207" spans="1:9" ht="13.2" x14ac:dyDescent="0.25">
      <c r="A207" s="174" t="s">
        <v>315</v>
      </c>
      <c r="B207" s="174" t="s">
        <v>293</v>
      </c>
      <c r="C207" s="174" t="s">
        <v>213</v>
      </c>
      <c r="D207" s="196">
        <f t="shared" si="64"/>
        <v>167520</v>
      </c>
      <c r="E207" s="196">
        <f t="shared" si="64"/>
        <v>66076.86</v>
      </c>
      <c r="F207" s="196">
        <f t="shared" si="64"/>
        <v>233596.86</v>
      </c>
      <c r="G207" s="196">
        <f t="shared" si="64"/>
        <v>143402.85999999999</v>
      </c>
      <c r="H207" s="196">
        <f t="shared" si="64"/>
        <v>43020.858</v>
      </c>
      <c r="I207" s="254">
        <f t="shared" si="64"/>
        <v>186423.71799999999</v>
      </c>
    </row>
    <row r="208" spans="1:9" ht="13.2" x14ac:dyDescent="0.25">
      <c r="A208" s="174" t="s">
        <v>315</v>
      </c>
      <c r="B208" s="174" t="s">
        <v>294</v>
      </c>
      <c r="C208" s="174" t="s">
        <v>232</v>
      </c>
      <c r="D208" s="196">
        <f t="shared" si="64"/>
        <v>167520</v>
      </c>
      <c r="E208" s="196">
        <f t="shared" si="64"/>
        <v>66076.86</v>
      </c>
      <c r="F208" s="196">
        <f t="shared" si="64"/>
        <v>233596.86</v>
      </c>
      <c r="G208" s="196">
        <f t="shared" si="64"/>
        <v>143402.85999999999</v>
      </c>
      <c r="H208" s="196">
        <f t="shared" si="64"/>
        <v>43020.858</v>
      </c>
      <c r="I208" s="254">
        <f t="shared" si="64"/>
        <v>186423.71799999999</v>
      </c>
    </row>
    <row r="209" spans="1:9" ht="13.2" x14ac:dyDescent="0.25">
      <c r="A209" s="174" t="s">
        <v>315</v>
      </c>
      <c r="B209" s="174" t="s">
        <v>295</v>
      </c>
      <c r="C209" s="174" t="s">
        <v>35</v>
      </c>
      <c r="D209" s="196">
        <f t="shared" si="64"/>
        <v>167520</v>
      </c>
      <c r="E209" s="196">
        <f t="shared" si="64"/>
        <v>66076.86</v>
      </c>
      <c r="F209" s="196">
        <f t="shared" si="64"/>
        <v>233596.86</v>
      </c>
      <c r="G209" s="196">
        <f t="shared" si="64"/>
        <v>143402.85999999999</v>
      </c>
      <c r="H209" s="196">
        <f t="shared" si="64"/>
        <v>43020.858</v>
      </c>
      <c r="I209" s="254">
        <f t="shared" si="64"/>
        <v>186423.71799999999</v>
      </c>
    </row>
    <row r="210" spans="1:9" ht="13.2" x14ac:dyDescent="0.25">
      <c r="A210" s="174" t="s">
        <v>315</v>
      </c>
      <c r="B210" s="172" t="s">
        <v>272</v>
      </c>
      <c r="C210" s="174" t="s">
        <v>13</v>
      </c>
      <c r="D210" s="196">
        <f t="shared" si="64"/>
        <v>167520</v>
      </c>
      <c r="E210" s="196">
        <f t="shared" si="64"/>
        <v>66076.86</v>
      </c>
      <c r="F210" s="196">
        <f t="shared" si="64"/>
        <v>233596.86</v>
      </c>
      <c r="G210" s="196">
        <f t="shared" si="64"/>
        <v>143402.85999999999</v>
      </c>
      <c r="H210" s="196">
        <f t="shared" si="64"/>
        <v>43020.858</v>
      </c>
      <c r="I210" s="254">
        <f t="shared" si="64"/>
        <v>186423.71799999999</v>
      </c>
    </row>
    <row r="211" spans="1:9" ht="13.2" x14ac:dyDescent="0.25">
      <c r="A211" s="174" t="s">
        <v>315</v>
      </c>
      <c r="B211" s="172" t="s">
        <v>273</v>
      </c>
      <c r="C211" s="174" t="s">
        <v>236</v>
      </c>
      <c r="D211" s="196">
        <f t="shared" si="64"/>
        <v>167520</v>
      </c>
      <c r="E211" s="196">
        <f t="shared" si="64"/>
        <v>66076.86</v>
      </c>
      <c r="F211" s="196">
        <f t="shared" si="64"/>
        <v>233596.86</v>
      </c>
      <c r="G211" s="196">
        <f t="shared" si="64"/>
        <v>143402.85999999999</v>
      </c>
      <c r="H211" s="196">
        <f t="shared" si="64"/>
        <v>43020.858</v>
      </c>
      <c r="I211" s="254">
        <f t="shared" si="64"/>
        <v>186423.71799999999</v>
      </c>
    </row>
    <row r="212" spans="1:9" ht="26.4" x14ac:dyDescent="0.25">
      <c r="A212" s="174" t="s">
        <v>315</v>
      </c>
      <c r="B212" s="172" t="s">
        <v>274</v>
      </c>
      <c r="C212" s="174" t="s">
        <v>275</v>
      </c>
      <c r="D212" s="196">
        <f t="shared" si="64"/>
        <v>167520</v>
      </c>
      <c r="E212" s="196">
        <f t="shared" si="64"/>
        <v>66076.86</v>
      </c>
      <c r="F212" s="196">
        <f t="shared" si="64"/>
        <v>233596.86</v>
      </c>
      <c r="G212" s="196">
        <f t="shared" si="64"/>
        <v>143402.85999999999</v>
      </c>
      <c r="H212" s="196">
        <f t="shared" si="64"/>
        <v>43020.858</v>
      </c>
      <c r="I212" s="254">
        <f t="shared" si="64"/>
        <v>186423.71799999999</v>
      </c>
    </row>
    <row r="213" spans="1:9" ht="13.2" x14ac:dyDescent="0.25">
      <c r="A213" s="174" t="s">
        <v>315</v>
      </c>
      <c r="B213" s="172" t="s">
        <v>544</v>
      </c>
      <c r="C213" s="174" t="s">
        <v>219</v>
      </c>
      <c r="D213" s="196">
        <f t="shared" si="64"/>
        <v>167520</v>
      </c>
      <c r="E213" s="196">
        <f t="shared" si="64"/>
        <v>66076.86</v>
      </c>
      <c r="F213" s="196">
        <f t="shared" si="64"/>
        <v>233596.86</v>
      </c>
      <c r="G213" s="196">
        <f t="shared" si="64"/>
        <v>143402.85999999999</v>
      </c>
      <c r="H213" s="196">
        <f t="shared" si="64"/>
        <v>43020.858</v>
      </c>
      <c r="I213" s="254">
        <f t="shared" si="64"/>
        <v>186423.71799999999</v>
      </c>
    </row>
    <row r="214" spans="1:9" ht="26.4" x14ac:dyDescent="0.25">
      <c r="A214" s="174" t="s">
        <v>315</v>
      </c>
      <c r="B214" s="172" t="s">
        <v>545</v>
      </c>
      <c r="C214" s="174" t="s">
        <v>220</v>
      </c>
      <c r="D214" s="196">
        <f t="shared" si="64"/>
        <v>167520</v>
      </c>
      <c r="E214" s="196">
        <f t="shared" si="64"/>
        <v>66076.86</v>
      </c>
      <c r="F214" s="196">
        <f t="shared" si="64"/>
        <v>233596.86</v>
      </c>
      <c r="G214" s="196">
        <f t="shared" si="64"/>
        <v>143402.85999999999</v>
      </c>
      <c r="H214" s="196">
        <f t="shared" si="64"/>
        <v>43020.858</v>
      </c>
      <c r="I214" s="254">
        <f t="shared" si="64"/>
        <v>186423.71799999999</v>
      </c>
    </row>
    <row r="215" spans="1:9" ht="13.2" x14ac:dyDescent="0.25">
      <c r="A215" s="174" t="s">
        <v>315</v>
      </c>
      <c r="B215" s="172" t="s">
        <v>546</v>
      </c>
      <c r="C215" s="174" t="s">
        <v>35</v>
      </c>
      <c r="D215" s="196">
        <f t="shared" ref="D215:F215" si="65">D216+D219+D222+D225</f>
        <v>167520</v>
      </c>
      <c r="E215" s="196">
        <f t="shared" si="65"/>
        <v>66076.86</v>
      </c>
      <c r="F215" s="196">
        <f t="shared" si="65"/>
        <v>233596.86</v>
      </c>
      <c r="G215" s="196">
        <f>G216+G219+G222+G225</f>
        <v>143402.85999999999</v>
      </c>
      <c r="H215" s="196">
        <f t="shared" ref="H215:I215" si="66">H216+H219+H222+H225</f>
        <v>43020.858</v>
      </c>
      <c r="I215" s="254">
        <f t="shared" si="66"/>
        <v>186423.71799999999</v>
      </c>
    </row>
    <row r="216" spans="1:9" ht="26.4" x14ac:dyDescent="0.25">
      <c r="A216" s="174" t="s">
        <v>315</v>
      </c>
      <c r="B216" s="172" t="s">
        <v>547</v>
      </c>
      <c r="C216" s="174" t="s">
        <v>82</v>
      </c>
      <c r="D216" s="196">
        <f t="shared" ref="D216:F216" si="67">D217</f>
        <v>64500</v>
      </c>
      <c r="E216" s="196">
        <f t="shared" si="67"/>
        <v>0</v>
      </c>
      <c r="F216" s="196">
        <f t="shared" si="67"/>
        <v>64500</v>
      </c>
      <c r="G216" s="196">
        <f>G217</f>
        <v>35000</v>
      </c>
      <c r="H216" s="196">
        <f t="shared" ref="H216:I216" si="68">H217</f>
        <v>10500</v>
      </c>
      <c r="I216" s="254">
        <f t="shared" si="68"/>
        <v>45500</v>
      </c>
    </row>
    <row r="217" spans="1:9" ht="13.2" x14ac:dyDescent="0.25">
      <c r="A217" s="174" t="s">
        <v>315</v>
      </c>
      <c r="B217" s="172" t="s">
        <v>548</v>
      </c>
      <c r="C217" s="174" t="s">
        <v>83</v>
      </c>
      <c r="D217" s="196">
        <f t="shared" ref="D217:F217" si="69">SUM(D218)</f>
        <v>64500</v>
      </c>
      <c r="E217" s="196">
        <f t="shared" si="69"/>
        <v>0</v>
      </c>
      <c r="F217" s="196">
        <f t="shared" si="69"/>
        <v>64500</v>
      </c>
      <c r="G217" s="196">
        <f>SUM(G218)</f>
        <v>35000</v>
      </c>
      <c r="H217" s="196">
        <f t="shared" ref="H217:I217" si="70">SUM(H218)</f>
        <v>10500</v>
      </c>
      <c r="I217" s="254">
        <f t="shared" si="70"/>
        <v>45500</v>
      </c>
    </row>
    <row r="218" spans="1:9" ht="13.2" x14ac:dyDescent="0.25">
      <c r="A218" s="174" t="s">
        <v>315</v>
      </c>
      <c r="B218" s="173" t="s">
        <v>549</v>
      </c>
      <c r="C218" s="177" t="s">
        <v>84</v>
      </c>
      <c r="D218" s="197">
        <v>64500</v>
      </c>
      <c r="E218" s="197">
        <v>0</v>
      </c>
      <c r="F218" s="197">
        <f>D218+E218</f>
        <v>64500</v>
      </c>
      <c r="G218" s="197">
        <v>35000</v>
      </c>
      <c r="H218" s="197">
        <f>((G218/6)*(12))*15%</f>
        <v>10500</v>
      </c>
      <c r="I218" s="255">
        <f>G218+H218</f>
        <v>45500</v>
      </c>
    </row>
    <row r="219" spans="1:9" ht="13.2" x14ac:dyDescent="0.25">
      <c r="A219" s="174" t="s">
        <v>315</v>
      </c>
      <c r="B219" s="172" t="s">
        <v>550</v>
      </c>
      <c r="C219" s="174" t="s">
        <v>30</v>
      </c>
      <c r="D219" s="196">
        <v>1000</v>
      </c>
      <c r="E219" s="196">
        <v>0</v>
      </c>
      <c r="F219" s="196">
        <f t="shared" ref="F219:I220" si="71">F220</f>
        <v>1000</v>
      </c>
      <c r="G219" s="196">
        <f t="shared" si="71"/>
        <v>1000</v>
      </c>
      <c r="H219" s="196">
        <f t="shared" si="71"/>
        <v>300</v>
      </c>
      <c r="I219" s="254">
        <f t="shared" si="71"/>
        <v>1300</v>
      </c>
    </row>
    <row r="220" spans="1:9" ht="26.4" x14ac:dyDescent="0.25">
      <c r="A220" s="174" t="s">
        <v>315</v>
      </c>
      <c r="B220" s="172" t="s">
        <v>551</v>
      </c>
      <c r="C220" s="174" t="s">
        <v>85</v>
      </c>
      <c r="D220" s="196">
        <v>1000</v>
      </c>
      <c r="E220" s="196">
        <v>0</v>
      </c>
      <c r="F220" s="196">
        <f t="shared" si="71"/>
        <v>1000</v>
      </c>
      <c r="G220" s="196">
        <f t="shared" si="71"/>
        <v>1000</v>
      </c>
      <c r="H220" s="196">
        <f t="shared" si="71"/>
        <v>300</v>
      </c>
      <c r="I220" s="254">
        <f t="shared" si="71"/>
        <v>1300</v>
      </c>
    </row>
    <row r="221" spans="1:9" ht="13.2" x14ac:dyDescent="0.25">
      <c r="A221" s="174" t="s">
        <v>315</v>
      </c>
      <c r="B221" s="173" t="s">
        <v>552</v>
      </c>
      <c r="C221" s="177" t="s">
        <v>86</v>
      </c>
      <c r="D221" s="197">
        <v>1000</v>
      </c>
      <c r="E221" s="197">
        <v>0</v>
      </c>
      <c r="F221" s="197">
        <f>D221+E221</f>
        <v>1000</v>
      </c>
      <c r="G221" s="197">
        <v>1000</v>
      </c>
      <c r="H221" s="197">
        <f>((G221/6)*(12))*15%</f>
        <v>300</v>
      </c>
      <c r="I221" s="255">
        <f>G221+H221</f>
        <v>1300</v>
      </c>
    </row>
    <row r="222" spans="1:9" ht="13.2" x14ac:dyDescent="0.25">
      <c r="A222" s="174" t="s">
        <v>315</v>
      </c>
      <c r="B222" s="172" t="s">
        <v>553</v>
      </c>
      <c r="C222" s="174" t="s">
        <v>87</v>
      </c>
      <c r="D222" s="196">
        <v>0</v>
      </c>
      <c r="E222" s="196">
        <v>22002.95</v>
      </c>
      <c r="F222" s="196">
        <f t="shared" ref="F222:I223" si="72">F223</f>
        <v>22002.95</v>
      </c>
      <c r="G222" s="196">
        <f t="shared" si="72"/>
        <v>22002.95</v>
      </c>
      <c r="H222" s="196">
        <f t="shared" si="72"/>
        <v>6600.8850000000002</v>
      </c>
      <c r="I222" s="254">
        <f t="shared" si="72"/>
        <v>28603.834999999999</v>
      </c>
    </row>
    <row r="223" spans="1:9" ht="13.2" x14ac:dyDescent="0.25">
      <c r="A223" s="174" t="s">
        <v>315</v>
      </c>
      <c r="B223" s="172" t="s">
        <v>554</v>
      </c>
      <c r="C223" s="174" t="s">
        <v>35</v>
      </c>
      <c r="D223" s="196">
        <v>0</v>
      </c>
      <c r="E223" s="196">
        <v>22002.95</v>
      </c>
      <c r="F223" s="196">
        <f t="shared" si="72"/>
        <v>22002.95</v>
      </c>
      <c r="G223" s="196">
        <f t="shared" si="72"/>
        <v>22002.95</v>
      </c>
      <c r="H223" s="196">
        <f t="shared" si="72"/>
        <v>6600.8850000000002</v>
      </c>
      <c r="I223" s="254">
        <f t="shared" si="72"/>
        <v>28603.834999999999</v>
      </c>
    </row>
    <row r="224" spans="1:9" ht="13.2" x14ac:dyDescent="0.25">
      <c r="A224" s="174" t="s">
        <v>315</v>
      </c>
      <c r="B224" s="173" t="s">
        <v>555</v>
      </c>
      <c r="C224" s="177" t="s">
        <v>31</v>
      </c>
      <c r="D224" s="197">
        <v>0</v>
      </c>
      <c r="E224" s="197">
        <v>22002.95</v>
      </c>
      <c r="F224" s="197">
        <f>D224+E224</f>
        <v>22002.95</v>
      </c>
      <c r="G224" s="197">
        <v>22002.95</v>
      </c>
      <c r="H224" s="197">
        <f>((G224/6)*(12))*15%</f>
        <v>6600.8850000000002</v>
      </c>
      <c r="I224" s="255">
        <f>G224+H224</f>
        <v>28603.834999999999</v>
      </c>
    </row>
    <row r="225" spans="1:9" ht="13.2" x14ac:dyDescent="0.25">
      <c r="A225" s="174" t="s">
        <v>315</v>
      </c>
      <c r="B225" s="172" t="s">
        <v>556</v>
      </c>
      <c r="C225" s="174" t="s">
        <v>32</v>
      </c>
      <c r="D225" s="196">
        <v>102020</v>
      </c>
      <c r="E225" s="196">
        <v>44073.91</v>
      </c>
      <c r="F225" s="196">
        <f>F226</f>
        <v>146093.91</v>
      </c>
      <c r="G225" s="196">
        <f>G226</f>
        <v>85399.91</v>
      </c>
      <c r="H225" s="196">
        <f>H226</f>
        <v>25619.972999999998</v>
      </c>
      <c r="I225" s="254">
        <f>I226</f>
        <v>111019.883</v>
      </c>
    </row>
    <row r="226" spans="1:9" ht="13.2" x14ac:dyDescent="0.25">
      <c r="A226" s="174" t="s">
        <v>315</v>
      </c>
      <c r="B226" s="172" t="s">
        <v>557</v>
      </c>
      <c r="C226" s="174" t="s">
        <v>88</v>
      </c>
      <c r="D226" s="196">
        <v>102020</v>
      </c>
      <c r="E226" s="196">
        <v>44073.91</v>
      </c>
      <c r="F226" s="196">
        <f>SUM(F227:F228)</f>
        <v>146093.91</v>
      </c>
      <c r="G226" s="196">
        <f>SUM(G227:G228)</f>
        <v>85399.91</v>
      </c>
      <c r="H226" s="196">
        <f>SUM(H227:H228)</f>
        <v>25619.972999999998</v>
      </c>
      <c r="I226" s="254">
        <f>SUM(I227:I228)</f>
        <v>111019.883</v>
      </c>
    </row>
    <row r="227" spans="1:9" ht="13.2" x14ac:dyDescent="0.25">
      <c r="A227" s="174" t="s">
        <v>315</v>
      </c>
      <c r="B227" s="173" t="s">
        <v>558</v>
      </c>
      <c r="C227" s="177" t="s">
        <v>88</v>
      </c>
      <c r="D227" s="197">
        <v>23500</v>
      </c>
      <c r="E227" s="197">
        <v>44073.91</v>
      </c>
      <c r="F227" s="197">
        <f>D227+E227</f>
        <v>67573.91</v>
      </c>
      <c r="G227" s="197">
        <v>67573.91</v>
      </c>
      <c r="H227" s="197">
        <f>((G227/6)*(12))*15%</f>
        <v>20272.172999999999</v>
      </c>
      <c r="I227" s="255">
        <f t="shared" ref="I227:I228" si="73">G227+H227</f>
        <v>87846.082999999999</v>
      </c>
    </row>
    <row r="228" spans="1:9" ht="13.2" x14ac:dyDescent="0.25">
      <c r="A228" s="174" t="s">
        <v>315</v>
      </c>
      <c r="B228" s="173" t="s">
        <v>559</v>
      </c>
      <c r="C228" s="177" t="s">
        <v>89</v>
      </c>
      <c r="D228" s="197">
        <v>78520</v>
      </c>
      <c r="E228" s="197">
        <v>0</v>
      </c>
      <c r="F228" s="197">
        <f>D228+E228</f>
        <v>78520</v>
      </c>
      <c r="G228" s="197">
        <v>17826</v>
      </c>
      <c r="H228" s="197">
        <f>((G228/6)*(12))*15%</f>
        <v>5347.8</v>
      </c>
      <c r="I228" s="255">
        <f t="shared" si="73"/>
        <v>23173.8</v>
      </c>
    </row>
    <row r="229" spans="1:9" ht="13.2" x14ac:dyDescent="0.25">
      <c r="A229" s="182" t="s">
        <v>317</v>
      </c>
      <c r="B229" s="179"/>
      <c r="C229" s="182" t="s">
        <v>14</v>
      </c>
      <c r="D229" s="198">
        <f t="shared" ref="D229:I244" si="74">D230</f>
        <v>1900</v>
      </c>
      <c r="E229" s="198">
        <f t="shared" si="74"/>
        <v>313894.24</v>
      </c>
      <c r="F229" s="198">
        <f t="shared" si="74"/>
        <v>315794.24</v>
      </c>
      <c r="G229" s="198">
        <f t="shared" si="74"/>
        <v>315794.24</v>
      </c>
      <c r="H229" s="198">
        <f t="shared" si="74"/>
        <v>52527.078399999999</v>
      </c>
      <c r="I229" s="259">
        <f t="shared" si="74"/>
        <v>68321.318400000004</v>
      </c>
    </row>
    <row r="230" spans="1:9" ht="13.2" x14ac:dyDescent="0.25">
      <c r="A230" s="174" t="s">
        <v>318</v>
      </c>
      <c r="B230" s="171"/>
      <c r="C230" s="174" t="s">
        <v>14</v>
      </c>
      <c r="D230" s="196">
        <f t="shared" si="74"/>
        <v>1900</v>
      </c>
      <c r="E230" s="196">
        <f t="shared" si="74"/>
        <v>313894.24</v>
      </c>
      <c r="F230" s="196">
        <f t="shared" si="74"/>
        <v>315794.24</v>
      </c>
      <c r="G230" s="196">
        <f t="shared" si="74"/>
        <v>315794.24</v>
      </c>
      <c r="H230" s="196">
        <f t="shared" si="74"/>
        <v>52527.078399999999</v>
      </c>
      <c r="I230" s="254">
        <f t="shared" si="74"/>
        <v>68321.318400000004</v>
      </c>
    </row>
    <row r="231" spans="1:9" ht="13.2" x14ac:dyDescent="0.25">
      <c r="A231" s="174" t="s">
        <v>320</v>
      </c>
      <c r="B231" s="171"/>
      <c r="C231" s="174" t="s">
        <v>319</v>
      </c>
      <c r="D231" s="196">
        <f t="shared" si="74"/>
        <v>1900</v>
      </c>
      <c r="E231" s="196">
        <f t="shared" si="74"/>
        <v>313894.24</v>
      </c>
      <c r="F231" s="196">
        <f t="shared" si="74"/>
        <v>315794.24</v>
      </c>
      <c r="G231" s="196">
        <f t="shared" si="74"/>
        <v>315794.24</v>
      </c>
      <c r="H231" s="196">
        <f t="shared" si="74"/>
        <v>52527.078399999999</v>
      </c>
      <c r="I231" s="254">
        <f t="shared" si="74"/>
        <v>68321.318400000004</v>
      </c>
    </row>
    <row r="232" spans="1:9" ht="13.2" x14ac:dyDescent="0.25">
      <c r="A232" s="174" t="s">
        <v>320</v>
      </c>
      <c r="B232" s="174">
        <v>12</v>
      </c>
      <c r="C232" s="174" t="s">
        <v>204</v>
      </c>
      <c r="D232" s="196">
        <f t="shared" si="74"/>
        <v>1900</v>
      </c>
      <c r="E232" s="196">
        <f t="shared" si="74"/>
        <v>313894.24</v>
      </c>
      <c r="F232" s="196">
        <f t="shared" si="74"/>
        <v>315794.24</v>
      </c>
      <c r="G232" s="196">
        <f t="shared" si="74"/>
        <v>315794.24</v>
      </c>
      <c r="H232" s="196">
        <f t="shared" si="74"/>
        <v>52527.078399999999</v>
      </c>
      <c r="I232" s="254">
        <f t="shared" si="74"/>
        <v>68321.318400000004</v>
      </c>
    </row>
    <row r="233" spans="1:9" ht="13.2" x14ac:dyDescent="0.25">
      <c r="A233" s="174" t="s">
        <v>320</v>
      </c>
      <c r="B233" s="174" t="s">
        <v>205</v>
      </c>
      <c r="C233" s="174" t="s">
        <v>206</v>
      </c>
      <c r="D233" s="196">
        <f t="shared" si="74"/>
        <v>1900</v>
      </c>
      <c r="E233" s="196">
        <f t="shared" si="74"/>
        <v>313894.24</v>
      </c>
      <c r="F233" s="196">
        <f t="shared" si="74"/>
        <v>315794.24</v>
      </c>
      <c r="G233" s="196">
        <f t="shared" si="74"/>
        <v>315794.24</v>
      </c>
      <c r="H233" s="196">
        <f t="shared" si="74"/>
        <v>52527.078399999999</v>
      </c>
      <c r="I233" s="254">
        <f t="shared" si="74"/>
        <v>68321.318400000004</v>
      </c>
    </row>
    <row r="234" spans="1:9" ht="13.2" x14ac:dyDescent="0.25">
      <c r="A234" s="174" t="s">
        <v>320</v>
      </c>
      <c r="B234" s="174" t="s">
        <v>207</v>
      </c>
      <c r="C234" s="174" t="s">
        <v>291</v>
      </c>
      <c r="D234" s="196">
        <f t="shared" si="74"/>
        <v>1900</v>
      </c>
      <c r="E234" s="196">
        <f t="shared" si="74"/>
        <v>313894.24</v>
      </c>
      <c r="F234" s="196">
        <f t="shared" si="74"/>
        <v>315794.24</v>
      </c>
      <c r="G234" s="196">
        <f t="shared" si="74"/>
        <v>315794.24</v>
      </c>
      <c r="H234" s="196">
        <f t="shared" si="74"/>
        <v>52527.078399999999</v>
      </c>
      <c r="I234" s="254">
        <f t="shared" si="74"/>
        <v>68321.318400000004</v>
      </c>
    </row>
    <row r="235" spans="1:9" ht="13.2" x14ac:dyDescent="0.25">
      <c r="A235" s="174" t="s">
        <v>320</v>
      </c>
      <c r="B235" s="174" t="s">
        <v>209</v>
      </c>
      <c r="C235" s="174" t="s">
        <v>309</v>
      </c>
      <c r="D235" s="196">
        <f t="shared" si="74"/>
        <v>1900</v>
      </c>
      <c r="E235" s="196">
        <f t="shared" si="74"/>
        <v>313894.24</v>
      </c>
      <c r="F235" s="196">
        <f t="shared" si="74"/>
        <v>315794.24</v>
      </c>
      <c r="G235" s="196">
        <f t="shared" si="74"/>
        <v>315794.24</v>
      </c>
      <c r="H235" s="196">
        <f t="shared" si="74"/>
        <v>52527.078399999999</v>
      </c>
      <c r="I235" s="254">
        <f t="shared" si="74"/>
        <v>68321.318400000004</v>
      </c>
    </row>
    <row r="236" spans="1:9" ht="13.2" x14ac:dyDescent="0.25">
      <c r="A236" s="174" t="s">
        <v>320</v>
      </c>
      <c r="B236" s="174" t="s">
        <v>211</v>
      </c>
      <c r="C236" s="174" t="s">
        <v>196</v>
      </c>
      <c r="D236" s="196">
        <f t="shared" si="74"/>
        <v>1900</v>
      </c>
      <c r="E236" s="196">
        <f t="shared" si="74"/>
        <v>313894.24</v>
      </c>
      <c r="F236" s="196">
        <f t="shared" si="74"/>
        <v>315794.24</v>
      </c>
      <c r="G236" s="196">
        <f t="shared" si="74"/>
        <v>315794.24</v>
      </c>
      <c r="H236" s="196">
        <f t="shared" si="74"/>
        <v>52527.078399999999</v>
      </c>
      <c r="I236" s="254">
        <f t="shared" si="74"/>
        <v>68321.318400000004</v>
      </c>
    </row>
    <row r="237" spans="1:9" ht="13.2" x14ac:dyDescent="0.25">
      <c r="A237" s="174" t="s">
        <v>320</v>
      </c>
      <c r="B237" s="174" t="s">
        <v>293</v>
      </c>
      <c r="C237" s="174" t="s">
        <v>213</v>
      </c>
      <c r="D237" s="196">
        <f t="shared" si="74"/>
        <v>1900</v>
      </c>
      <c r="E237" s="196">
        <f t="shared" si="74"/>
        <v>313894.24</v>
      </c>
      <c r="F237" s="196">
        <f t="shared" si="74"/>
        <v>315794.24</v>
      </c>
      <c r="G237" s="196">
        <f t="shared" si="74"/>
        <v>315794.24</v>
      </c>
      <c r="H237" s="196">
        <f t="shared" si="74"/>
        <v>52527.078399999999</v>
      </c>
      <c r="I237" s="254">
        <f t="shared" si="74"/>
        <v>68321.318400000004</v>
      </c>
    </row>
    <row r="238" spans="1:9" ht="13.2" x14ac:dyDescent="0.25">
      <c r="A238" s="174" t="s">
        <v>320</v>
      </c>
      <c r="B238" s="174" t="s">
        <v>294</v>
      </c>
      <c r="C238" s="174" t="s">
        <v>232</v>
      </c>
      <c r="D238" s="196">
        <f t="shared" si="74"/>
        <v>1900</v>
      </c>
      <c r="E238" s="196">
        <f t="shared" si="74"/>
        <v>313894.24</v>
      </c>
      <c r="F238" s="196">
        <f t="shared" si="74"/>
        <v>315794.24</v>
      </c>
      <c r="G238" s="196">
        <f t="shared" si="74"/>
        <v>315794.24</v>
      </c>
      <c r="H238" s="196">
        <f t="shared" si="74"/>
        <v>52527.078399999999</v>
      </c>
      <c r="I238" s="254">
        <f t="shared" si="74"/>
        <v>68321.318400000004</v>
      </c>
    </row>
    <row r="239" spans="1:9" ht="13.2" x14ac:dyDescent="0.25">
      <c r="A239" s="174" t="s">
        <v>320</v>
      </c>
      <c r="B239" s="174" t="s">
        <v>295</v>
      </c>
      <c r="C239" s="174" t="s">
        <v>35</v>
      </c>
      <c r="D239" s="196">
        <f t="shared" si="74"/>
        <v>1900</v>
      </c>
      <c r="E239" s="196">
        <f t="shared" si="74"/>
        <v>313894.24</v>
      </c>
      <c r="F239" s="196">
        <f t="shared" si="74"/>
        <v>315794.24</v>
      </c>
      <c r="G239" s="196">
        <f t="shared" si="74"/>
        <v>315794.24</v>
      </c>
      <c r="H239" s="196">
        <f t="shared" si="74"/>
        <v>52527.078399999999</v>
      </c>
      <c r="I239" s="254">
        <f t="shared" si="74"/>
        <v>68321.318400000004</v>
      </c>
    </row>
    <row r="240" spans="1:9" ht="13.2" x14ac:dyDescent="0.25">
      <c r="A240" s="174" t="s">
        <v>320</v>
      </c>
      <c r="B240" s="172" t="s">
        <v>276</v>
      </c>
      <c r="C240" s="174" t="s">
        <v>14</v>
      </c>
      <c r="D240" s="196">
        <f t="shared" si="74"/>
        <v>1900</v>
      </c>
      <c r="E240" s="196">
        <f t="shared" si="74"/>
        <v>313894.24</v>
      </c>
      <c r="F240" s="196">
        <f t="shared" si="74"/>
        <v>315794.24</v>
      </c>
      <c r="G240" s="196">
        <f t="shared" si="74"/>
        <v>315794.24</v>
      </c>
      <c r="H240" s="196">
        <f t="shared" si="74"/>
        <v>52527.078399999999</v>
      </c>
      <c r="I240" s="254">
        <f t="shared" si="74"/>
        <v>68321.318400000004</v>
      </c>
    </row>
    <row r="241" spans="1:9" ht="13.2" x14ac:dyDescent="0.25">
      <c r="A241" s="174" t="s">
        <v>320</v>
      </c>
      <c r="B241" s="172" t="s">
        <v>277</v>
      </c>
      <c r="C241" s="174" t="s">
        <v>236</v>
      </c>
      <c r="D241" s="196">
        <f t="shared" si="74"/>
        <v>1900</v>
      </c>
      <c r="E241" s="196">
        <f t="shared" si="74"/>
        <v>313894.24</v>
      </c>
      <c r="F241" s="196">
        <f t="shared" si="74"/>
        <v>315794.24</v>
      </c>
      <c r="G241" s="196">
        <f t="shared" si="74"/>
        <v>315794.24</v>
      </c>
      <c r="H241" s="196">
        <f t="shared" si="74"/>
        <v>52527.078399999999</v>
      </c>
      <c r="I241" s="254">
        <f t="shared" si="74"/>
        <v>68321.318400000004</v>
      </c>
    </row>
    <row r="242" spans="1:9" ht="26.4" x14ac:dyDescent="0.25">
      <c r="A242" s="174" t="s">
        <v>320</v>
      </c>
      <c r="B242" s="172" t="s">
        <v>278</v>
      </c>
      <c r="C242" s="174" t="s">
        <v>279</v>
      </c>
      <c r="D242" s="196">
        <f t="shared" si="74"/>
        <v>1900</v>
      </c>
      <c r="E242" s="196">
        <f t="shared" si="74"/>
        <v>313894.24</v>
      </c>
      <c r="F242" s="196">
        <f t="shared" si="74"/>
        <v>315794.24</v>
      </c>
      <c r="G242" s="196">
        <f t="shared" si="74"/>
        <v>315794.24</v>
      </c>
      <c r="H242" s="196">
        <f t="shared" si="74"/>
        <v>52527.078399999999</v>
      </c>
      <c r="I242" s="254">
        <f t="shared" si="74"/>
        <v>68321.318400000004</v>
      </c>
    </row>
    <row r="243" spans="1:9" ht="13.2" x14ac:dyDescent="0.25">
      <c r="A243" s="174" t="s">
        <v>320</v>
      </c>
      <c r="B243" s="172" t="s">
        <v>560</v>
      </c>
      <c r="C243" s="174" t="s">
        <v>219</v>
      </c>
      <c r="D243" s="196">
        <f t="shared" si="74"/>
        <v>1900</v>
      </c>
      <c r="E243" s="196">
        <f t="shared" si="74"/>
        <v>313894.24</v>
      </c>
      <c r="F243" s="196">
        <f t="shared" si="74"/>
        <v>315794.24</v>
      </c>
      <c r="G243" s="196">
        <f t="shared" si="74"/>
        <v>315794.24</v>
      </c>
      <c r="H243" s="196">
        <f t="shared" si="74"/>
        <v>52527.078399999999</v>
      </c>
      <c r="I243" s="254">
        <f t="shared" si="74"/>
        <v>68321.318400000004</v>
      </c>
    </row>
    <row r="244" spans="1:9" ht="26.4" x14ac:dyDescent="0.25">
      <c r="A244" s="174" t="s">
        <v>320</v>
      </c>
      <c r="B244" s="172" t="s">
        <v>561</v>
      </c>
      <c r="C244" s="174" t="s">
        <v>220</v>
      </c>
      <c r="D244" s="196">
        <f t="shared" si="74"/>
        <v>1900</v>
      </c>
      <c r="E244" s="196">
        <f t="shared" si="74"/>
        <v>313894.24</v>
      </c>
      <c r="F244" s="196">
        <f t="shared" si="74"/>
        <v>315794.24</v>
      </c>
      <c r="G244" s="196">
        <f t="shared" si="74"/>
        <v>315794.24</v>
      </c>
      <c r="H244" s="196">
        <f t="shared" si="74"/>
        <v>52527.078399999999</v>
      </c>
      <c r="I244" s="254">
        <f t="shared" si="74"/>
        <v>68321.318400000004</v>
      </c>
    </row>
    <row r="245" spans="1:9" ht="13.2" x14ac:dyDescent="0.25">
      <c r="A245" s="174" t="s">
        <v>320</v>
      </c>
      <c r="B245" s="172" t="s">
        <v>562</v>
      </c>
      <c r="C245" s="174" t="s">
        <v>35</v>
      </c>
      <c r="D245" s="196">
        <f t="shared" ref="D245:F245" si="75">D246+D249</f>
        <v>1900</v>
      </c>
      <c r="E245" s="196">
        <f t="shared" si="75"/>
        <v>313894.24</v>
      </c>
      <c r="F245" s="196">
        <f t="shared" si="75"/>
        <v>315794.24</v>
      </c>
      <c r="G245" s="196">
        <f>G246+G249</f>
        <v>315794.24</v>
      </c>
      <c r="H245" s="196">
        <f t="shared" ref="H245:I245" si="76">H246+H249</f>
        <v>52527.078399999999</v>
      </c>
      <c r="I245" s="254">
        <f t="shared" si="76"/>
        <v>68321.318400000004</v>
      </c>
    </row>
    <row r="246" spans="1:9" ht="13.2" x14ac:dyDescent="0.25">
      <c r="A246" s="174" t="s">
        <v>320</v>
      </c>
      <c r="B246" s="172" t="s">
        <v>563</v>
      </c>
      <c r="C246" s="174" t="s">
        <v>90</v>
      </c>
      <c r="D246" s="196">
        <f t="shared" ref="D246:F246" si="77">SUM(D247:D248)</f>
        <v>1900</v>
      </c>
      <c r="E246" s="196">
        <f t="shared" si="77"/>
        <v>13894.24</v>
      </c>
      <c r="F246" s="196">
        <f t="shared" si="77"/>
        <v>15794.24</v>
      </c>
      <c r="G246" s="196">
        <f>SUM(G247:G248)</f>
        <v>15794.24</v>
      </c>
      <c r="H246" s="196">
        <f t="shared" ref="H246:I246" si="78">SUM(H247:H248)</f>
        <v>2527.0784000000003</v>
      </c>
      <c r="I246" s="254">
        <f t="shared" si="78"/>
        <v>18321.3184</v>
      </c>
    </row>
    <row r="247" spans="1:9" ht="13.2" x14ac:dyDescent="0.25">
      <c r="A247" s="174" t="s">
        <v>320</v>
      </c>
      <c r="B247" s="173" t="s">
        <v>564</v>
      </c>
      <c r="C247" s="177" t="s">
        <v>33</v>
      </c>
      <c r="D247" s="197">
        <v>0</v>
      </c>
      <c r="E247" s="197">
        <v>7098</v>
      </c>
      <c r="F247" s="197">
        <f>D247+E247</f>
        <v>7098</v>
      </c>
      <c r="G247" s="197">
        <v>7098</v>
      </c>
      <c r="H247" s="197">
        <f t="shared" ref="H247:H248" si="79">((G247/6)*(12))*8%</f>
        <v>1135.68</v>
      </c>
      <c r="I247" s="255">
        <f t="shared" ref="I247:I248" si="80">G247+H247</f>
        <v>8233.68</v>
      </c>
    </row>
    <row r="248" spans="1:9" ht="13.2" x14ac:dyDescent="0.25">
      <c r="A248" s="174" t="s">
        <v>320</v>
      </c>
      <c r="B248" s="173" t="s">
        <v>565</v>
      </c>
      <c r="C248" s="177" t="s">
        <v>91</v>
      </c>
      <c r="D248" s="197">
        <v>1900</v>
      </c>
      <c r="E248" s="197">
        <v>6796.24</v>
      </c>
      <c r="F248" s="197">
        <f>D248+E248</f>
        <v>8696.24</v>
      </c>
      <c r="G248" s="197">
        <v>8696.24</v>
      </c>
      <c r="H248" s="197">
        <f t="shared" si="79"/>
        <v>1391.3984</v>
      </c>
      <c r="I248" s="255">
        <f t="shared" si="80"/>
        <v>10087.6384</v>
      </c>
    </row>
    <row r="249" spans="1:9" ht="13.2" x14ac:dyDescent="0.25">
      <c r="A249" s="174" t="s">
        <v>320</v>
      </c>
      <c r="B249" s="172" t="s">
        <v>566</v>
      </c>
      <c r="C249" s="174" t="s">
        <v>280</v>
      </c>
      <c r="D249" s="196">
        <v>0</v>
      </c>
      <c r="E249" s="196">
        <v>300000</v>
      </c>
      <c r="F249" s="196">
        <f>D249+E249</f>
        <v>300000</v>
      </c>
      <c r="G249" s="196">
        <f>G250</f>
        <v>300000</v>
      </c>
      <c r="H249" s="196">
        <f>H250</f>
        <v>50000</v>
      </c>
      <c r="I249" s="254">
        <f>I250</f>
        <v>50000</v>
      </c>
    </row>
    <row r="250" spans="1:9" ht="13.2" x14ac:dyDescent="0.25">
      <c r="A250" s="174" t="s">
        <v>320</v>
      </c>
      <c r="B250" s="173" t="s">
        <v>567</v>
      </c>
      <c r="C250" s="177" t="s">
        <v>280</v>
      </c>
      <c r="D250" s="197">
        <v>0</v>
      </c>
      <c r="E250" s="197">
        <v>300000</v>
      </c>
      <c r="F250" s="197">
        <f>D250+E250</f>
        <v>300000</v>
      </c>
      <c r="G250" s="197">
        <v>300000</v>
      </c>
      <c r="H250" s="197">
        <v>50000</v>
      </c>
      <c r="I250" s="255">
        <f>0+H250</f>
        <v>50000</v>
      </c>
    </row>
    <row r="251" spans="1:9" ht="66" x14ac:dyDescent="0.25">
      <c r="A251" s="174" t="s">
        <v>321</v>
      </c>
      <c r="B251" s="171"/>
      <c r="C251" s="174" t="s">
        <v>322</v>
      </c>
      <c r="D251" s="196">
        <f t="shared" ref="D251:F251" si="81">D252</f>
        <v>59054749</v>
      </c>
      <c r="E251" s="196">
        <f t="shared" si="81"/>
        <v>17507608.259999998</v>
      </c>
      <c r="F251" s="196">
        <f t="shared" si="81"/>
        <v>76562357.25999999</v>
      </c>
      <c r="G251" s="196">
        <f>G252</f>
        <v>76562357.25999999</v>
      </c>
      <c r="H251" s="196">
        <f t="shared" ref="H251:I251" si="82">H252</f>
        <v>2686822.9016000004</v>
      </c>
      <c r="I251" s="254">
        <f t="shared" si="82"/>
        <v>79182917.272799999</v>
      </c>
    </row>
    <row r="252" spans="1:9" ht="39.6" x14ac:dyDescent="0.25">
      <c r="A252" s="182" t="s">
        <v>323</v>
      </c>
      <c r="B252" s="179"/>
      <c r="C252" s="182" t="s">
        <v>324</v>
      </c>
      <c r="D252" s="198">
        <f t="shared" ref="D252:F252" si="83">D253+D276</f>
        <v>59054749</v>
      </c>
      <c r="E252" s="198">
        <f t="shared" si="83"/>
        <v>17507608.259999998</v>
      </c>
      <c r="F252" s="198">
        <f t="shared" si="83"/>
        <v>76562357.25999999</v>
      </c>
      <c r="G252" s="198">
        <f>G253+G276</f>
        <v>76562357.25999999</v>
      </c>
      <c r="H252" s="198">
        <f t="shared" ref="H252:I252" si="84">H253+H276</f>
        <v>2686822.9016000004</v>
      </c>
      <c r="I252" s="259">
        <f t="shared" si="84"/>
        <v>79182917.272799999</v>
      </c>
    </row>
    <row r="253" spans="1:9" ht="13.2" x14ac:dyDescent="0.25">
      <c r="A253" s="174" t="s">
        <v>325</v>
      </c>
      <c r="B253" s="171"/>
      <c r="C253" s="174" t="s">
        <v>94</v>
      </c>
      <c r="D253" s="196">
        <f t="shared" ref="D253:I267" si="85">D254</f>
        <v>20782286.300000001</v>
      </c>
      <c r="E253" s="196">
        <f t="shared" si="85"/>
        <v>8827401.879999999</v>
      </c>
      <c r="F253" s="196">
        <f t="shared" si="85"/>
        <v>29609688.18</v>
      </c>
      <c r="G253" s="196">
        <f t="shared" si="85"/>
        <v>29609688.18</v>
      </c>
      <c r="H253" s="196">
        <f t="shared" si="85"/>
        <v>1036339.0863000001</v>
      </c>
      <c r="I253" s="254">
        <f t="shared" si="85"/>
        <v>30646027.266299993</v>
      </c>
    </row>
    <row r="254" spans="1:9" ht="13.2" x14ac:dyDescent="0.25">
      <c r="A254" s="174" t="s">
        <v>326</v>
      </c>
      <c r="B254" s="171"/>
      <c r="C254" s="174" t="s">
        <v>94</v>
      </c>
      <c r="D254" s="196">
        <f t="shared" si="85"/>
        <v>20782286.300000001</v>
      </c>
      <c r="E254" s="196">
        <f t="shared" si="85"/>
        <v>8827401.879999999</v>
      </c>
      <c r="F254" s="196">
        <f t="shared" si="85"/>
        <v>29609688.18</v>
      </c>
      <c r="G254" s="196">
        <f t="shared" si="85"/>
        <v>29609688.18</v>
      </c>
      <c r="H254" s="196">
        <f t="shared" si="85"/>
        <v>1036339.0863000001</v>
      </c>
      <c r="I254" s="254">
        <f t="shared" si="85"/>
        <v>30646027.266299993</v>
      </c>
    </row>
    <row r="255" spans="1:9" ht="13.2" x14ac:dyDescent="0.25">
      <c r="A255" s="174" t="s">
        <v>326</v>
      </c>
      <c r="B255" s="174">
        <v>12</v>
      </c>
      <c r="C255" s="174" t="s">
        <v>204</v>
      </c>
      <c r="D255" s="196">
        <f t="shared" si="85"/>
        <v>20782286.300000001</v>
      </c>
      <c r="E255" s="196">
        <f t="shared" si="85"/>
        <v>8827401.879999999</v>
      </c>
      <c r="F255" s="196">
        <f t="shared" si="85"/>
        <v>29609688.18</v>
      </c>
      <c r="G255" s="196">
        <f t="shared" si="85"/>
        <v>29609688.18</v>
      </c>
      <c r="H255" s="196">
        <f t="shared" si="85"/>
        <v>1036339.0863000001</v>
      </c>
      <c r="I255" s="254">
        <f t="shared" si="85"/>
        <v>30646027.266299993</v>
      </c>
    </row>
    <row r="256" spans="1:9" ht="13.2" x14ac:dyDescent="0.25">
      <c r="A256" s="174" t="s">
        <v>326</v>
      </c>
      <c r="B256" s="174" t="s">
        <v>205</v>
      </c>
      <c r="C256" s="174" t="s">
        <v>206</v>
      </c>
      <c r="D256" s="196">
        <f t="shared" si="85"/>
        <v>20782286.300000001</v>
      </c>
      <c r="E256" s="196">
        <f t="shared" si="85"/>
        <v>8827401.879999999</v>
      </c>
      <c r="F256" s="196">
        <f t="shared" si="85"/>
        <v>29609688.18</v>
      </c>
      <c r="G256" s="196">
        <f t="shared" si="85"/>
        <v>29609688.18</v>
      </c>
      <c r="H256" s="196">
        <f t="shared" si="85"/>
        <v>1036339.0863000001</v>
      </c>
      <c r="I256" s="254">
        <f t="shared" si="85"/>
        <v>30646027.266299993</v>
      </c>
    </row>
    <row r="257" spans="1:9" ht="13.2" x14ac:dyDescent="0.25">
      <c r="A257" s="174" t="s">
        <v>326</v>
      </c>
      <c r="B257" s="174" t="s">
        <v>207</v>
      </c>
      <c r="C257" s="174" t="s">
        <v>291</v>
      </c>
      <c r="D257" s="196">
        <f t="shared" si="85"/>
        <v>20782286.300000001</v>
      </c>
      <c r="E257" s="196">
        <f t="shared" si="85"/>
        <v>8827401.879999999</v>
      </c>
      <c r="F257" s="196">
        <f t="shared" si="85"/>
        <v>29609688.18</v>
      </c>
      <c r="G257" s="196">
        <f t="shared" si="85"/>
        <v>29609688.18</v>
      </c>
      <c r="H257" s="196">
        <f t="shared" si="85"/>
        <v>1036339.0863000001</v>
      </c>
      <c r="I257" s="254">
        <f t="shared" si="85"/>
        <v>30646027.266299993</v>
      </c>
    </row>
    <row r="258" spans="1:9" ht="13.2" x14ac:dyDescent="0.25">
      <c r="A258" s="174" t="s">
        <v>326</v>
      </c>
      <c r="B258" s="174" t="s">
        <v>209</v>
      </c>
      <c r="C258" s="174" t="s">
        <v>309</v>
      </c>
      <c r="D258" s="196">
        <f t="shared" si="85"/>
        <v>20782286.300000001</v>
      </c>
      <c r="E258" s="196">
        <f t="shared" si="85"/>
        <v>8827401.879999999</v>
      </c>
      <c r="F258" s="196">
        <f t="shared" si="85"/>
        <v>29609688.18</v>
      </c>
      <c r="G258" s="196">
        <f t="shared" si="85"/>
        <v>29609688.18</v>
      </c>
      <c r="H258" s="196">
        <f t="shared" si="85"/>
        <v>1036339.0863000001</v>
      </c>
      <c r="I258" s="254">
        <f t="shared" si="85"/>
        <v>30646027.266299993</v>
      </c>
    </row>
    <row r="259" spans="1:9" ht="13.2" x14ac:dyDescent="0.25">
      <c r="A259" s="174" t="s">
        <v>326</v>
      </c>
      <c r="B259" s="174" t="s">
        <v>211</v>
      </c>
      <c r="C259" s="174" t="s">
        <v>196</v>
      </c>
      <c r="D259" s="196">
        <f t="shared" si="85"/>
        <v>20782286.300000001</v>
      </c>
      <c r="E259" s="196">
        <f t="shared" si="85"/>
        <v>8827401.879999999</v>
      </c>
      <c r="F259" s="196">
        <f t="shared" si="85"/>
        <v>29609688.18</v>
      </c>
      <c r="G259" s="196">
        <f t="shared" si="85"/>
        <v>29609688.18</v>
      </c>
      <c r="H259" s="196">
        <f t="shared" si="85"/>
        <v>1036339.0863000001</v>
      </c>
      <c r="I259" s="254">
        <f t="shared" si="85"/>
        <v>30646027.266299993</v>
      </c>
    </row>
    <row r="260" spans="1:9" ht="13.2" x14ac:dyDescent="0.25">
      <c r="A260" s="174" t="s">
        <v>326</v>
      </c>
      <c r="B260" s="174" t="s">
        <v>293</v>
      </c>
      <c r="C260" s="174" t="s">
        <v>213</v>
      </c>
      <c r="D260" s="196">
        <f t="shared" si="85"/>
        <v>20782286.300000001</v>
      </c>
      <c r="E260" s="196">
        <f t="shared" si="85"/>
        <v>8827401.879999999</v>
      </c>
      <c r="F260" s="196">
        <f t="shared" si="85"/>
        <v>29609688.18</v>
      </c>
      <c r="G260" s="196">
        <f t="shared" si="85"/>
        <v>29609688.18</v>
      </c>
      <c r="H260" s="196">
        <f t="shared" si="85"/>
        <v>1036339.0863000001</v>
      </c>
      <c r="I260" s="254">
        <f t="shared" si="85"/>
        <v>30646027.266299993</v>
      </c>
    </row>
    <row r="261" spans="1:9" ht="26.4" x14ac:dyDescent="0.25">
      <c r="A261" s="174" t="s">
        <v>326</v>
      </c>
      <c r="B261" s="174" t="s">
        <v>327</v>
      </c>
      <c r="C261" s="174" t="s">
        <v>214</v>
      </c>
      <c r="D261" s="196">
        <f t="shared" si="85"/>
        <v>20782286.300000001</v>
      </c>
      <c r="E261" s="196">
        <f t="shared" si="85"/>
        <v>8827401.879999999</v>
      </c>
      <c r="F261" s="196">
        <f t="shared" si="85"/>
        <v>29609688.18</v>
      </c>
      <c r="G261" s="196">
        <f t="shared" si="85"/>
        <v>29609688.18</v>
      </c>
      <c r="H261" s="196">
        <f t="shared" si="85"/>
        <v>1036339.0863000001</v>
      </c>
      <c r="I261" s="254">
        <f t="shared" si="85"/>
        <v>30646027.266299993</v>
      </c>
    </row>
    <row r="262" spans="1:9" ht="13.2" x14ac:dyDescent="0.25">
      <c r="A262" s="174" t="s">
        <v>326</v>
      </c>
      <c r="B262" s="174" t="s">
        <v>328</v>
      </c>
      <c r="C262" s="174" t="s">
        <v>35</v>
      </c>
      <c r="D262" s="196">
        <f t="shared" si="85"/>
        <v>20782286.300000001</v>
      </c>
      <c r="E262" s="196">
        <f t="shared" si="85"/>
        <v>8827401.879999999</v>
      </c>
      <c r="F262" s="196">
        <f t="shared" si="85"/>
        <v>29609688.18</v>
      </c>
      <c r="G262" s="196">
        <f t="shared" si="85"/>
        <v>29609688.18</v>
      </c>
      <c r="H262" s="196">
        <f t="shared" si="85"/>
        <v>1036339.0863000001</v>
      </c>
      <c r="I262" s="254">
        <f t="shared" si="85"/>
        <v>30646027.266299993</v>
      </c>
    </row>
    <row r="263" spans="1:9" ht="13.2" x14ac:dyDescent="0.25">
      <c r="A263" s="174" t="s">
        <v>326</v>
      </c>
      <c r="B263" s="172" t="s">
        <v>215</v>
      </c>
      <c r="C263" s="174" t="s">
        <v>94</v>
      </c>
      <c r="D263" s="196">
        <f t="shared" si="85"/>
        <v>20782286.300000001</v>
      </c>
      <c r="E263" s="196">
        <f t="shared" si="85"/>
        <v>8827401.879999999</v>
      </c>
      <c r="F263" s="196">
        <f t="shared" si="85"/>
        <v>29609688.18</v>
      </c>
      <c r="G263" s="196">
        <f t="shared" si="85"/>
        <v>29609688.18</v>
      </c>
      <c r="H263" s="196">
        <f t="shared" si="85"/>
        <v>1036339.0863000001</v>
      </c>
      <c r="I263" s="254">
        <f t="shared" si="85"/>
        <v>30646027.266299993</v>
      </c>
    </row>
    <row r="264" spans="1:9" ht="13.2" x14ac:dyDescent="0.25">
      <c r="A264" s="174" t="s">
        <v>326</v>
      </c>
      <c r="B264" s="172" t="s">
        <v>216</v>
      </c>
      <c r="C264" s="174" t="s">
        <v>217</v>
      </c>
      <c r="D264" s="196">
        <f t="shared" si="85"/>
        <v>20782286.300000001</v>
      </c>
      <c r="E264" s="196">
        <f t="shared" si="85"/>
        <v>8827401.879999999</v>
      </c>
      <c r="F264" s="196">
        <f t="shared" si="85"/>
        <v>29609688.18</v>
      </c>
      <c r="G264" s="196">
        <f t="shared" si="85"/>
        <v>29609688.18</v>
      </c>
      <c r="H264" s="196">
        <f t="shared" si="85"/>
        <v>1036339.0863000001</v>
      </c>
      <c r="I264" s="254">
        <f t="shared" si="85"/>
        <v>30646027.266299993</v>
      </c>
    </row>
    <row r="265" spans="1:9" ht="13.2" x14ac:dyDescent="0.25">
      <c r="A265" s="174" t="s">
        <v>326</v>
      </c>
      <c r="B265" s="172" t="s">
        <v>218</v>
      </c>
      <c r="C265" s="174" t="s">
        <v>94</v>
      </c>
      <c r="D265" s="196">
        <f t="shared" si="85"/>
        <v>20782286.300000001</v>
      </c>
      <c r="E265" s="196">
        <f t="shared" si="85"/>
        <v>8827401.879999999</v>
      </c>
      <c r="F265" s="196">
        <f t="shared" si="85"/>
        <v>29609688.18</v>
      </c>
      <c r="G265" s="196">
        <f t="shared" si="85"/>
        <v>29609688.18</v>
      </c>
      <c r="H265" s="196">
        <f t="shared" si="85"/>
        <v>1036339.0863000001</v>
      </c>
      <c r="I265" s="254">
        <f t="shared" si="85"/>
        <v>30646027.266299993</v>
      </c>
    </row>
    <row r="266" spans="1:9" ht="13.2" x14ac:dyDescent="0.25">
      <c r="A266" s="174" t="s">
        <v>326</v>
      </c>
      <c r="B266" s="172" t="s">
        <v>568</v>
      </c>
      <c r="C266" s="174" t="s">
        <v>219</v>
      </c>
      <c r="D266" s="196">
        <f t="shared" si="85"/>
        <v>20782286.300000001</v>
      </c>
      <c r="E266" s="196">
        <f t="shared" si="85"/>
        <v>8827401.879999999</v>
      </c>
      <c r="F266" s="196">
        <f t="shared" si="85"/>
        <v>29609688.18</v>
      </c>
      <c r="G266" s="196">
        <f t="shared" si="85"/>
        <v>29609688.18</v>
      </c>
      <c r="H266" s="196">
        <f t="shared" si="85"/>
        <v>1036339.0863000001</v>
      </c>
      <c r="I266" s="254">
        <f t="shared" si="85"/>
        <v>30646027.266299993</v>
      </c>
    </row>
    <row r="267" spans="1:9" ht="26.4" x14ac:dyDescent="0.25">
      <c r="A267" s="174" t="s">
        <v>326</v>
      </c>
      <c r="B267" s="172" t="s">
        <v>569</v>
      </c>
      <c r="C267" s="174" t="s">
        <v>220</v>
      </c>
      <c r="D267" s="196">
        <f t="shared" si="85"/>
        <v>20782286.300000001</v>
      </c>
      <c r="E267" s="196">
        <f t="shared" si="85"/>
        <v>8827401.879999999</v>
      </c>
      <c r="F267" s="196">
        <f t="shared" si="85"/>
        <v>29609688.18</v>
      </c>
      <c r="G267" s="196">
        <f t="shared" si="85"/>
        <v>29609688.18</v>
      </c>
      <c r="H267" s="196">
        <f t="shared" si="85"/>
        <v>1036339.0863000001</v>
      </c>
      <c r="I267" s="254">
        <f t="shared" si="85"/>
        <v>30646027.266299993</v>
      </c>
    </row>
    <row r="268" spans="1:9" ht="13.2" x14ac:dyDescent="0.25">
      <c r="A268" s="174" t="s">
        <v>326</v>
      </c>
      <c r="B268" s="172" t="s">
        <v>570</v>
      </c>
      <c r="C268" s="174" t="s">
        <v>35</v>
      </c>
      <c r="D268" s="196">
        <f t="shared" ref="D268:F268" si="86">D269+D274</f>
        <v>20782286.300000001</v>
      </c>
      <c r="E268" s="196">
        <f t="shared" si="86"/>
        <v>8827401.879999999</v>
      </c>
      <c r="F268" s="196">
        <f t="shared" si="86"/>
        <v>29609688.18</v>
      </c>
      <c r="G268" s="196">
        <f>G269+G274</f>
        <v>29609688.18</v>
      </c>
      <c r="H268" s="196">
        <f t="shared" ref="H268:I268" si="87">H269+H274</f>
        <v>1036339.0863000001</v>
      </c>
      <c r="I268" s="254">
        <f t="shared" si="87"/>
        <v>30646027.266299993</v>
      </c>
    </row>
    <row r="269" spans="1:9" ht="13.2" x14ac:dyDescent="0.25">
      <c r="A269" s="174" t="s">
        <v>326</v>
      </c>
      <c r="B269" s="172" t="s">
        <v>571</v>
      </c>
      <c r="C269" s="174" t="s">
        <v>34</v>
      </c>
      <c r="D269" s="196">
        <f t="shared" ref="D269:F269" si="88">SUM(D270:D273)</f>
        <v>20782286.300000001</v>
      </c>
      <c r="E269" s="196">
        <f t="shared" si="88"/>
        <v>8686992.879999999</v>
      </c>
      <c r="F269" s="196">
        <f t="shared" si="88"/>
        <v>29469279.18</v>
      </c>
      <c r="G269" s="196">
        <f>SUM(G270:G273)</f>
        <v>29348382.899999999</v>
      </c>
      <c r="H269" s="196">
        <f t="shared" ref="H269:I269" si="89">SUM(H270:H273)</f>
        <v>1027193.4015</v>
      </c>
      <c r="I269" s="254">
        <f t="shared" si="89"/>
        <v>30375576.301499993</v>
      </c>
    </row>
    <row r="270" spans="1:9" ht="26.4" x14ac:dyDescent="0.25">
      <c r="A270" s="174" t="s">
        <v>326</v>
      </c>
      <c r="B270" s="173" t="s">
        <v>572</v>
      </c>
      <c r="C270" s="177" t="s">
        <v>221</v>
      </c>
      <c r="D270" s="197">
        <v>17926098.710000001</v>
      </c>
      <c r="E270" s="197">
        <v>8064020.3099999996</v>
      </c>
      <c r="F270" s="197">
        <f>D270+E270</f>
        <v>25990119.02</v>
      </c>
      <c r="G270" s="197">
        <v>25869222.739999998</v>
      </c>
      <c r="H270" s="197">
        <f>((G270+0)*(3.5%))</f>
        <v>905422.79590000003</v>
      </c>
      <c r="I270" s="255">
        <f>G270+H270</f>
        <v>26774645.535899997</v>
      </c>
    </row>
    <row r="271" spans="1:9" ht="13.2" x14ac:dyDescent="0.25">
      <c r="A271" s="174" t="s">
        <v>326</v>
      </c>
      <c r="B271" s="173" t="s">
        <v>573</v>
      </c>
      <c r="C271" s="177" t="s">
        <v>222</v>
      </c>
      <c r="D271" s="197">
        <v>2194649.79</v>
      </c>
      <c r="E271" s="197">
        <v>384872.74</v>
      </c>
      <c r="F271" s="197">
        <f t="shared" ref="F271:F275" si="90">D271+E271</f>
        <v>2579522.5300000003</v>
      </c>
      <c r="G271" s="197">
        <v>2579522.5299999998</v>
      </c>
      <c r="H271" s="197">
        <f>((G271+0)*(3.5%))</f>
        <v>90283.288549999997</v>
      </c>
      <c r="I271" s="255">
        <f>G271+H271</f>
        <v>2669805.81855</v>
      </c>
    </row>
    <row r="272" spans="1:9" ht="13.2" x14ac:dyDescent="0.25">
      <c r="A272" s="174" t="s">
        <v>326</v>
      </c>
      <c r="B272" s="173" t="s">
        <v>574</v>
      </c>
      <c r="C272" s="177" t="s">
        <v>38</v>
      </c>
      <c r="D272" s="197">
        <v>661537.80000000005</v>
      </c>
      <c r="E272" s="197">
        <v>171826.92</v>
      </c>
      <c r="F272" s="197">
        <f t="shared" si="90"/>
        <v>833364.72000000009</v>
      </c>
      <c r="G272" s="197">
        <v>833364.72</v>
      </c>
      <c r="H272" s="197">
        <f>((G272+0)*(3.5%))</f>
        <v>29167.765200000002</v>
      </c>
      <c r="I272" s="255">
        <f>G272+H272</f>
        <v>862532.4852</v>
      </c>
    </row>
    <row r="273" spans="1:9" ht="13.2" x14ac:dyDescent="0.25">
      <c r="A273" s="174" t="s">
        <v>326</v>
      </c>
      <c r="B273" s="173" t="s">
        <v>575</v>
      </c>
      <c r="C273" s="177" t="s">
        <v>128</v>
      </c>
      <c r="D273" s="197">
        <v>0</v>
      </c>
      <c r="E273" s="197">
        <v>66272.91</v>
      </c>
      <c r="F273" s="197">
        <f t="shared" si="90"/>
        <v>66272.91</v>
      </c>
      <c r="G273" s="197">
        <v>66272.91</v>
      </c>
      <c r="H273" s="197">
        <f>((D273+E273)*(3.5%))</f>
        <v>2319.5518500000003</v>
      </c>
      <c r="I273" s="255">
        <f>G273+H273</f>
        <v>68592.461850000007</v>
      </c>
    </row>
    <row r="274" spans="1:9" ht="13.2" x14ac:dyDescent="0.25">
      <c r="A274" s="174" t="s">
        <v>326</v>
      </c>
      <c r="B274" s="172" t="s">
        <v>576</v>
      </c>
      <c r="C274" s="174" t="s">
        <v>223</v>
      </c>
      <c r="D274" s="196">
        <v>0</v>
      </c>
      <c r="E274" s="196">
        <v>140409</v>
      </c>
      <c r="F274" s="196">
        <f>SUM(F275)</f>
        <v>140409</v>
      </c>
      <c r="G274" s="196">
        <f>SUM(G275)</f>
        <v>261305.28</v>
      </c>
      <c r="H274" s="196">
        <f t="shared" ref="H274:I274" si="91">SUM(H275)</f>
        <v>9145.6848000000009</v>
      </c>
      <c r="I274" s="254">
        <f t="shared" si="91"/>
        <v>270450.96480000002</v>
      </c>
    </row>
    <row r="275" spans="1:9" ht="13.2" x14ac:dyDescent="0.25">
      <c r="A275" s="174" t="s">
        <v>326</v>
      </c>
      <c r="B275" s="173" t="s">
        <v>577</v>
      </c>
      <c r="C275" s="177" t="s">
        <v>224</v>
      </c>
      <c r="D275" s="197">
        <v>0</v>
      </c>
      <c r="E275" s="197">
        <v>140409</v>
      </c>
      <c r="F275" s="197">
        <f t="shared" si="90"/>
        <v>140409</v>
      </c>
      <c r="G275" s="197">
        <v>261305.28</v>
      </c>
      <c r="H275" s="197">
        <f>((G275+0)*(3.5%))</f>
        <v>9145.6848000000009</v>
      </c>
      <c r="I275" s="255">
        <f>G275+H275</f>
        <v>270450.96480000002</v>
      </c>
    </row>
    <row r="276" spans="1:9" ht="13.2" x14ac:dyDescent="0.25">
      <c r="A276" s="174" t="s">
        <v>329</v>
      </c>
      <c r="B276" s="171"/>
      <c r="C276" s="174" t="s">
        <v>95</v>
      </c>
      <c r="D276" s="196">
        <f t="shared" ref="D276:I280" si="92">D277</f>
        <v>38272462.700000003</v>
      </c>
      <c r="E276" s="196">
        <f t="shared" si="92"/>
        <v>8680206.3800000008</v>
      </c>
      <c r="F276" s="196">
        <f t="shared" si="92"/>
        <v>46952669.079999998</v>
      </c>
      <c r="G276" s="196">
        <f t="shared" si="92"/>
        <v>46952669.079999998</v>
      </c>
      <c r="H276" s="196">
        <f t="shared" si="92"/>
        <v>1650483.8153000004</v>
      </c>
      <c r="I276" s="254">
        <f t="shared" si="92"/>
        <v>48536890.006499998</v>
      </c>
    </row>
    <row r="277" spans="1:9" ht="13.2" x14ac:dyDescent="0.25">
      <c r="A277" s="174" t="s">
        <v>330</v>
      </c>
      <c r="B277" s="171"/>
      <c r="C277" s="174" t="s">
        <v>95</v>
      </c>
      <c r="D277" s="196">
        <f t="shared" si="92"/>
        <v>38272462.700000003</v>
      </c>
      <c r="E277" s="196">
        <f t="shared" si="92"/>
        <v>8680206.3800000008</v>
      </c>
      <c r="F277" s="196">
        <f t="shared" si="92"/>
        <v>46952669.079999998</v>
      </c>
      <c r="G277" s="196">
        <f t="shared" si="92"/>
        <v>46952669.079999998</v>
      </c>
      <c r="H277" s="196">
        <f t="shared" si="92"/>
        <v>1650483.8153000004</v>
      </c>
      <c r="I277" s="254">
        <f t="shared" si="92"/>
        <v>48536890.006499998</v>
      </c>
    </row>
    <row r="278" spans="1:9" ht="13.2" x14ac:dyDescent="0.25">
      <c r="A278" s="174" t="s">
        <v>330</v>
      </c>
      <c r="B278" s="174">
        <v>12</v>
      </c>
      <c r="C278" s="174" t="s">
        <v>204</v>
      </c>
      <c r="D278" s="196">
        <f t="shared" si="92"/>
        <v>38272462.700000003</v>
      </c>
      <c r="E278" s="196">
        <f t="shared" si="92"/>
        <v>8680206.3800000008</v>
      </c>
      <c r="F278" s="196">
        <f t="shared" si="92"/>
        <v>46952669.079999998</v>
      </c>
      <c r="G278" s="196">
        <f t="shared" si="92"/>
        <v>46952669.079999998</v>
      </c>
      <c r="H278" s="196">
        <f t="shared" si="92"/>
        <v>1650483.8153000004</v>
      </c>
      <c r="I278" s="254">
        <f t="shared" si="92"/>
        <v>48536890.006499998</v>
      </c>
    </row>
    <row r="279" spans="1:9" ht="13.2" x14ac:dyDescent="0.25">
      <c r="A279" s="174" t="s">
        <v>330</v>
      </c>
      <c r="B279" s="174" t="s">
        <v>205</v>
      </c>
      <c r="C279" s="174" t="s">
        <v>206</v>
      </c>
      <c r="D279" s="196">
        <f t="shared" si="92"/>
        <v>38272462.700000003</v>
      </c>
      <c r="E279" s="196">
        <f t="shared" si="92"/>
        <v>8680206.3800000008</v>
      </c>
      <c r="F279" s="196">
        <f t="shared" si="92"/>
        <v>46952669.079999998</v>
      </c>
      <c r="G279" s="196">
        <f t="shared" si="92"/>
        <v>46952669.079999998</v>
      </c>
      <c r="H279" s="196">
        <f t="shared" si="92"/>
        <v>1650483.8153000004</v>
      </c>
      <c r="I279" s="254">
        <f t="shared" si="92"/>
        <v>48536890.006499998</v>
      </c>
    </row>
    <row r="280" spans="1:9" ht="13.2" x14ac:dyDescent="0.25">
      <c r="A280" s="174" t="s">
        <v>330</v>
      </c>
      <c r="B280" s="174" t="s">
        <v>207</v>
      </c>
      <c r="C280" s="174" t="s">
        <v>291</v>
      </c>
      <c r="D280" s="196">
        <f t="shared" si="92"/>
        <v>38272462.700000003</v>
      </c>
      <c r="E280" s="196">
        <f t="shared" si="92"/>
        <v>8680206.3800000008</v>
      </c>
      <c r="F280" s="196">
        <f t="shared" si="92"/>
        <v>46952669.079999998</v>
      </c>
      <c r="G280" s="196">
        <f t="shared" si="92"/>
        <v>46952669.079999998</v>
      </c>
      <c r="H280" s="196">
        <f t="shared" si="92"/>
        <v>1650483.8153000004</v>
      </c>
      <c r="I280" s="254">
        <f t="shared" si="92"/>
        <v>48536890.006499998</v>
      </c>
    </row>
    <row r="281" spans="1:9" ht="13.2" x14ac:dyDescent="0.25">
      <c r="A281" s="174" t="s">
        <v>330</v>
      </c>
      <c r="B281" s="174" t="s">
        <v>209</v>
      </c>
      <c r="C281" s="174" t="s">
        <v>309</v>
      </c>
      <c r="D281" s="196">
        <f t="shared" ref="D281:F281" si="93">D282+D295+D308</f>
        <v>38272462.700000003</v>
      </c>
      <c r="E281" s="196">
        <f t="shared" si="93"/>
        <v>8680206.3800000008</v>
      </c>
      <c r="F281" s="196">
        <f t="shared" si="93"/>
        <v>46952669.079999998</v>
      </c>
      <c r="G281" s="196">
        <f>G282+G295+G308</f>
        <v>46952669.079999998</v>
      </c>
      <c r="H281" s="196">
        <f t="shared" ref="H281:I281" si="94">H282+H295+H308</f>
        <v>1650483.8153000004</v>
      </c>
      <c r="I281" s="254">
        <f t="shared" si="94"/>
        <v>48536890.006499998</v>
      </c>
    </row>
    <row r="282" spans="1:9" ht="13.2" x14ac:dyDescent="0.25">
      <c r="A282" s="174" t="s">
        <v>330</v>
      </c>
      <c r="B282" s="174" t="s">
        <v>331</v>
      </c>
      <c r="C282" s="174" t="s">
        <v>332</v>
      </c>
      <c r="D282" s="196">
        <f t="shared" ref="D282:I291" si="95">D283</f>
        <v>25857904.600000001</v>
      </c>
      <c r="E282" s="196">
        <f t="shared" si="95"/>
        <v>6991760.4400000004</v>
      </c>
      <c r="F282" s="196">
        <f t="shared" si="95"/>
        <v>32849665.039999999</v>
      </c>
      <c r="G282" s="196">
        <f t="shared" si="95"/>
        <v>32849665.039999999</v>
      </c>
      <c r="H282" s="196">
        <f t="shared" si="95"/>
        <v>1156609.9064000002</v>
      </c>
      <c r="I282" s="254">
        <f t="shared" si="95"/>
        <v>33942506.219999999</v>
      </c>
    </row>
    <row r="283" spans="1:9" ht="26.4" x14ac:dyDescent="0.25">
      <c r="A283" s="174" t="s">
        <v>330</v>
      </c>
      <c r="B283" s="174" t="s">
        <v>333</v>
      </c>
      <c r="C283" s="174" t="s">
        <v>334</v>
      </c>
      <c r="D283" s="196">
        <f t="shared" si="95"/>
        <v>25857904.600000001</v>
      </c>
      <c r="E283" s="196">
        <f t="shared" si="95"/>
        <v>6991760.4400000004</v>
      </c>
      <c r="F283" s="196">
        <f t="shared" si="95"/>
        <v>32849665.039999999</v>
      </c>
      <c r="G283" s="196">
        <f t="shared" si="95"/>
        <v>32849665.039999999</v>
      </c>
      <c r="H283" s="196">
        <f t="shared" si="95"/>
        <v>1156609.9064000002</v>
      </c>
      <c r="I283" s="254">
        <f t="shared" si="95"/>
        <v>33942506.219999999</v>
      </c>
    </row>
    <row r="284" spans="1:9" ht="13.2" x14ac:dyDescent="0.25">
      <c r="A284" s="174" t="s">
        <v>330</v>
      </c>
      <c r="B284" s="174" t="s">
        <v>335</v>
      </c>
      <c r="C284" s="174" t="s">
        <v>336</v>
      </c>
      <c r="D284" s="196">
        <f t="shared" si="95"/>
        <v>25857904.600000001</v>
      </c>
      <c r="E284" s="196">
        <f t="shared" si="95"/>
        <v>6991760.4400000004</v>
      </c>
      <c r="F284" s="196">
        <f t="shared" si="95"/>
        <v>32849665.039999999</v>
      </c>
      <c r="G284" s="196">
        <f t="shared" si="95"/>
        <v>32849665.039999999</v>
      </c>
      <c r="H284" s="196">
        <f t="shared" si="95"/>
        <v>1156609.9064000002</v>
      </c>
      <c r="I284" s="254">
        <f t="shared" si="95"/>
        <v>33942506.219999999</v>
      </c>
    </row>
    <row r="285" spans="1:9" ht="13.2" x14ac:dyDescent="0.25">
      <c r="A285" s="174" t="s">
        <v>330</v>
      </c>
      <c r="B285" s="174" t="s">
        <v>337</v>
      </c>
      <c r="C285" s="174" t="s">
        <v>338</v>
      </c>
      <c r="D285" s="196">
        <f t="shared" si="95"/>
        <v>25857904.600000001</v>
      </c>
      <c r="E285" s="196">
        <f t="shared" si="95"/>
        <v>6991760.4400000004</v>
      </c>
      <c r="F285" s="196">
        <f t="shared" si="95"/>
        <v>32849665.039999999</v>
      </c>
      <c r="G285" s="196">
        <f t="shared" si="95"/>
        <v>32849665.039999999</v>
      </c>
      <c r="H285" s="196">
        <f t="shared" si="95"/>
        <v>1156609.9064000002</v>
      </c>
      <c r="I285" s="254">
        <f t="shared" si="95"/>
        <v>33942506.219999999</v>
      </c>
    </row>
    <row r="286" spans="1:9" ht="13.2" x14ac:dyDescent="0.25">
      <c r="A286" s="174" t="s">
        <v>330</v>
      </c>
      <c r="B286" s="172" t="s">
        <v>339</v>
      </c>
      <c r="C286" s="174" t="s">
        <v>95</v>
      </c>
      <c r="D286" s="196">
        <f t="shared" si="95"/>
        <v>25857904.600000001</v>
      </c>
      <c r="E286" s="196">
        <f t="shared" si="95"/>
        <v>6991760.4400000004</v>
      </c>
      <c r="F286" s="196">
        <f t="shared" si="95"/>
        <v>32849665.039999999</v>
      </c>
      <c r="G286" s="196">
        <f t="shared" si="95"/>
        <v>32849665.039999999</v>
      </c>
      <c r="H286" s="196">
        <f t="shared" si="95"/>
        <v>1156609.9064000002</v>
      </c>
      <c r="I286" s="254">
        <f t="shared" si="95"/>
        <v>33942506.219999999</v>
      </c>
    </row>
    <row r="287" spans="1:9" ht="13.2" x14ac:dyDescent="0.25">
      <c r="A287" s="174" t="s">
        <v>330</v>
      </c>
      <c r="B287" s="172" t="s">
        <v>340</v>
      </c>
      <c r="C287" s="174" t="s">
        <v>341</v>
      </c>
      <c r="D287" s="196">
        <f t="shared" si="95"/>
        <v>25857904.600000001</v>
      </c>
      <c r="E287" s="196">
        <f t="shared" si="95"/>
        <v>6991760.4400000004</v>
      </c>
      <c r="F287" s="196">
        <f t="shared" si="95"/>
        <v>32849665.039999999</v>
      </c>
      <c r="G287" s="196">
        <f t="shared" si="95"/>
        <v>32849665.039999999</v>
      </c>
      <c r="H287" s="196">
        <f t="shared" si="95"/>
        <v>1156609.9064000002</v>
      </c>
      <c r="I287" s="254">
        <f t="shared" si="95"/>
        <v>33942506.219999999</v>
      </c>
    </row>
    <row r="288" spans="1:9" ht="13.2" x14ac:dyDescent="0.25">
      <c r="A288" s="174" t="s">
        <v>330</v>
      </c>
      <c r="B288" s="172" t="s">
        <v>342</v>
      </c>
      <c r="C288" s="174" t="s">
        <v>229</v>
      </c>
      <c r="D288" s="196">
        <f t="shared" si="95"/>
        <v>25857904.600000001</v>
      </c>
      <c r="E288" s="196">
        <f t="shared" si="95"/>
        <v>6991760.4400000004</v>
      </c>
      <c r="F288" s="196">
        <f t="shared" si="95"/>
        <v>32849665.039999999</v>
      </c>
      <c r="G288" s="196">
        <f t="shared" si="95"/>
        <v>32849665.039999999</v>
      </c>
      <c r="H288" s="196">
        <f t="shared" si="95"/>
        <v>1156609.9064000002</v>
      </c>
      <c r="I288" s="254">
        <f t="shared" si="95"/>
        <v>33942506.219999999</v>
      </c>
    </row>
    <row r="289" spans="1:9" ht="13.2" x14ac:dyDescent="0.25">
      <c r="A289" s="174" t="s">
        <v>330</v>
      </c>
      <c r="B289" s="172" t="s">
        <v>578</v>
      </c>
      <c r="C289" s="174" t="s">
        <v>219</v>
      </c>
      <c r="D289" s="196">
        <f t="shared" si="95"/>
        <v>25857904.600000001</v>
      </c>
      <c r="E289" s="196">
        <f t="shared" si="95"/>
        <v>6991760.4400000004</v>
      </c>
      <c r="F289" s="196">
        <f t="shared" si="95"/>
        <v>32849665.039999999</v>
      </c>
      <c r="G289" s="196">
        <f t="shared" si="95"/>
        <v>32849665.039999999</v>
      </c>
      <c r="H289" s="196">
        <f t="shared" si="95"/>
        <v>1156609.9064000002</v>
      </c>
      <c r="I289" s="254">
        <f t="shared" si="95"/>
        <v>33942506.219999999</v>
      </c>
    </row>
    <row r="290" spans="1:9" ht="26.4" x14ac:dyDescent="0.25">
      <c r="A290" s="174" t="s">
        <v>330</v>
      </c>
      <c r="B290" s="172" t="s">
        <v>579</v>
      </c>
      <c r="C290" s="174" t="s">
        <v>220</v>
      </c>
      <c r="D290" s="196">
        <f t="shared" si="95"/>
        <v>25857904.600000001</v>
      </c>
      <c r="E290" s="196">
        <f t="shared" si="95"/>
        <v>6991760.4400000004</v>
      </c>
      <c r="F290" s="196">
        <f t="shared" si="95"/>
        <v>32849665.039999999</v>
      </c>
      <c r="G290" s="196">
        <f t="shared" si="95"/>
        <v>32849665.039999999</v>
      </c>
      <c r="H290" s="196">
        <f t="shared" si="95"/>
        <v>1156609.9064000002</v>
      </c>
      <c r="I290" s="254">
        <f t="shared" si="95"/>
        <v>33942506.219999999</v>
      </c>
    </row>
    <row r="291" spans="1:9" ht="26.4" x14ac:dyDescent="0.25">
      <c r="A291" s="174" t="s">
        <v>330</v>
      </c>
      <c r="B291" s="172" t="s">
        <v>580</v>
      </c>
      <c r="C291" s="174" t="s">
        <v>343</v>
      </c>
      <c r="D291" s="196">
        <f t="shared" si="95"/>
        <v>25857904.600000001</v>
      </c>
      <c r="E291" s="196">
        <f t="shared" si="95"/>
        <v>6991760.4400000004</v>
      </c>
      <c r="F291" s="196">
        <f t="shared" si="95"/>
        <v>32849665.039999999</v>
      </c>
      <c r="G291" s="196">
        <f t="shared" si="95"/>
        <v>32849665.039999999</v>
      </c>
      <c r="H291" s="196">
        <f t="shared" si="95"/>
        <v>1156609.9064000002</v>
      </c>
      <c r="I291" s="254">
        <f t="shared" si="95"/>
        <v>33942506.219999999</v>
      </c>
    </row>
    <row r="292" spans="1:9" ht="13.2" x14ac:dyDescent="0.25">
      <c r="A292" s="174" t="s">
        <v>330</v>
      </c>
      <c r="B292" s="172" t="s">
        <v>581</v>
      </c>
      <c r="C292" s="174" t="s">
        <v>344</v>
      </c>
      <c r="D292" s="196">
        <f t="shared" ref="D292:F292" si="96">SUM(D293:D294)</f>
        <v>25857904.600000001</v>
      </c>
      <c r="E292" s="196">
        <f t="shared" si="96"/>
        <v>6991760.4400000004</v>
      </c>
      <c r="F292" s="196">
        <f t="shared" si="96"/>
        <v>32849665.039999999</v>
      </c>
      <c r="G292" s="196">
        <f>SUM(G293:G294)</f>
        <v>32849665.039999999</v>
      </c>
      <c r="H292" s="196">
        <f t="shared" ref="H292:I292" si="97">SUM(H293:H294)</f>
        <v>1156609.9064000002</v>
      </c>
      <c r="I292" s="254">
        <f t="shared" si="97"/>
        <v>33942506.219999999</v>
      </c>
    </row>
    <row r="293" spans="1:9" ht="26.4" x14ac:dyDescent="0.25">
      <c r="A293" s="174" t="s">
        <v>330</v>
      </c>
      <c r="B293" s="173" t="s">
        <v>582</v>
      </c>
      <c r="C293" s="177" t="s">
        <v>345</v>
      </c>
      <c r="D293" s="197">
        <v>25857904.600000001</v>
      </c>
      <c r="E293" s="197">
        <v>6936787.4000000004</v>
      </c>
      <c r="F293" s="199">
        <f>D293+E293</f>
        <v>32794692</v>
      </c>
      <c r="G293" s="197">
        <v>32794692</v>
      </c>
      <c r="H293" s="197">
        <f>((G293+0)*(3.5%))</f>
        <v>1147814.2200000002</v>
      </c>
      <c r="I293" s="255">
        <f>G293+H293</f>
        <v>33942506.219999999</v>
      </c>
    </row>
    <row r="294" spans="1:9" ht="13.2" x14ac:dyDescent="0.25">
      <c r="A294" s="174" t="s">
        <v>330</v>
      </c>
      <c r="B294" s="173" t="s">
        <v>583</v>
      </c>
      <c r="C294" s="177" t="s">
        <v>346</v>
      </c>
      <c r="D294" s="197">
        <v>0</v>
      </c>
      <c r="E294" s="197">
        <v>54973.04</v>
      </c>
      <c r="F294" s="199">
        <f>D294+E294</f>
        <v>54973.04</v>
      </c>
      <c r="G294" s="197">
        <v>54973.04</v>
      </c>
      <c r="H294" s="197">
        <f t="shared" ref="H294" si="98">((G294/6)*(12))*8%</f>
        <v>8795.6864000000023</v>
      </c>
      <c r="I294" s="255">
        <v>0</v>
      </c>
    </row>
    <row r="295" spans="1:9" ht="13.2" x14ac:dyDescent="0.25">
      <c r="A295" s="174" t="s">
        <v>330</v>
      </c>
      <c r="B295" s="172" t="s">
        <v>347</v>
      </c>
      <c r="C295" s="174" t="s">
        <v>348</v>
      </c>
      <c r="D295" s="196">
        <f t="shared" ref="D295:I304" si="99">D296</f>
        <v>10861941.4</v>
      </c>
      <c r="E295" s="196">
        <f t="shared" si="99"/>
        <v>545489.74</v>
      </c>
      <c r="F295" s="196">
        <f t="shared" si="99"/>
        <v>11407431.140000001</v>
      </c>
      <c r="G295" s="196">
        <f>G296</f>
        <v>11407431.140000001</v>
      </c>
      <c r="H295" s="196">
        <f t="shared" ref="H295:I295" si="100">H296</f>
        <v>399528.85740000004</v>
      </c>
      <c r="I295" s="254">
        <f t="shared" si="100"/>
        <v>11804465.835000001</v>
      </c>
    </row>
    <row r="296" spans="1:9" ht="26.4" x14ac:dyDescent="0.25">
      <c r="A296" s="174" t="s">
        <v>330</v>
      </c>
      <c r="B296" s="172" t="s">
        <v>349</v>
      </c>
      <c r="C296" s="174" t="s">
        <v>334</v>
      </c>
      <c r="D296" s="196">
        <f t="shared" si="99"/>
        <v>10861941.4</v>
      </c>
      <c r="E296" s="196">
        <f t="shared" si="99"/>
        <v>545489.74</v>
      </c>
      <c r="F296" s="196">
        <f t="shared" si="99"/>
        <v>11407431.140000001</v>
      </c>
      <c r="G296" s="196">
        <f t="shared" si="99"/>
        <v>11407431.140000001</v>
      </c>
      <c r="H296" s="196">
        <f t="shared" si="99"/>
        <v>399528.85740000004</v>
      </c>
      <c r="I296" s="254">
        <f t="shared" si="99"/>
        <v>11804465.835000001</v>
      </c>
    </row>
    <row r="297" spans="1:9" ht="13.2" x14ac:dyDescent="0.25">
      <c r="A297" s="174" t="s">
        <v>330</v>
      </c>
      <c r="B297" s="172" t="s">
        <v>350</v>
      </c>
      <c r="C297" s="174" t="s">
        <v>336</v>
      </c>
      <c r="D297" s="196">
        <f t="shared" si="99"/>
        <v>10861941.4</v>
      </c>
      <c r="E297" s="196">
        <f t="shared" si="99"/>
        <v>545489.74</v>
      </c>
      <c r="F297" s="196">
        <f t="shared" si="99"/>
        <v>11407431.140000001</v>
      </c>
      <c r="G297" s="196">
        <f t="shared" si="99"/>
        <v>11407431.140000001</v>
      </c>
      <c r="H297" s="196">
        <f t="shared" si="99"/>
        <v>399528.85740000004</v>
      </c>
      <c r="I297" s="254">
        <f t="shared" si="99"/>
        <v>11804465.835000001</v>
      </c>
    </row>
    <row r="298" spans="1:9" ht="13.2" x14ac:dyDescent="0.25">
      <c r="A298" s="174" t="s">
        <v>330</v>
      </c>
      <c r="B298" s="172" t="s">
        <v>351</v>
      </c>
      <c r="C298" s="174" t="s">
        <v>35</v>
      </c>
      <c r="D298" s="196">
        <f t="shared" si="99"/>
        <v>10861941.4</v>
      </c>
      <c r="E298" s="196">
        <f t="shared" si="99"/>
        <v>545489.74</v>
      </c>
      <c r="F298" s="196">
        <f t="shared" si="99"/>
        <v>11407431.140000001</v>
      </c>
      <c r="G298" s="196">
        <f t="shared" si="99"/>
        <v>11407431.140000001</v>
      </c>
      <c r="H298" s="196">
        <f t="shared" si="99"/>
        <v>399528.85740000004</v>
      </c>
      <c r="I298" s="254">
        <f t="shared" si="99"/>
        <v>11804465.835000001</v>
      </c>
    </row>
    <row r="299" spans="1:9" ht="13.2" x14ac:dyDescent="0.25">
      <c r="A299" s="174" t="s">
        <v>330</v>
      </c>
      <c r="B299" s="172" t="s">
        <v>352</v>
      </c>
      <c r="C299" s="174" t="s">
        <v>95</v>
      </c>
      <c r="D299" s="196">
        <f t="shared" si="99"/>
        <v>10861941.4</v>
      </c>
      <c r="E299" s="196">
        <f t="shared" si="99"/>
        <v>545489.74</v>
      </c>
      <c r="F299" s="196">
        <f t="shared" si="99"/>
        <v>11407431.140000001</v>
      </c>
      <c r="G299" s="196">
        <f t="shared" si="99"/>
        <v>11407431.140000001</v>
      </c>
      <c r="H299" s="196">
        <f t="shared" si="99"/>
        <v>399528.85740000004</v>
      </c>
      <c r="I299" s="254">
        <f t="shared" si="99"/>
        <v>11804465.835000001</v>
      </c>
    </row>
    <row r="300" spans="1:9" ht="13.2" x14ac:dyDescent="0.25">
      <c r="A300" s="174" t="s">
        <v>330</v>
      </c>
      <c r="B300" s="172" t="s">
        <v>353</v>
      </c>
      <c r="C300" s="174" t="s">
        <v>341</v>
      </c>
      <c r="D300" s="196">
        <f t="shared" si="99"/>
        <v>10861941.4</v>
      </c>
      <c r="E300" s="196">
        <f t="shared" si="99"/>
        <v>545489.74</v>
      </c>
      <c r="F300" s="196">
        <f t="shared" si="99"/>
        <v>11407431.140000001</v>
      </c>
      <c r="G300" s="196">
        <f t="shared" si="99"/>
        <v>11407431.140000001</v>
      </c>
      <c r="H300" s="196">
        <f t="shared" si="99"/>
        <v>399528.85740000004</v>
      </c>
      <c r="I300" s="254">
        <f t="shared" si="99"/>
        <v>11804465.835000001</v>
      </c>
    </row>
    <row r="301" spans="1:9" ht="13.2" x14ac:dyDescent="0.25">
      <c r="A301" s="174" t="s">
        <v>330</v>
      </c>
      <c r="B301" s="172" t="s">
        <v>354</v>
      </c>
      <c r="C301" s="174" t="s">
        <v>229</v>
      </c>
      <c r="D301" s="196">
        <f t="shared" si="99"/>
        <v>10861941.4</v>
      </c>
      <c r="E301" s="196">
        <f t="shared" si="99"/>
        <v>545489.74</v>
      </c>
      <c r="F301" s="196">
        <f t="shared" si="99"/>
        <v>11407431.140000001</v>
      </c>
      <c r="G301" s="196">
        <f t="shared" si="99"/>
        <v>11407431.140000001</v>
      </c>
      <c r="H301" s="196">
        <f t="shared" si="99"/>
        <v>399528.85740000004</v>
      </c>
      <c r="I301" s="254">
        <f t="shared" si="99"/>
        <v>11804465.835000001</v>
      </c>
    </row>
    <row r="302" spans="1:9" ht="13.2" x14ac:dyDescent="0.25">
      <c r="A302" s="174" t="s">
        <v>330</v>
      </c>
      <c r="B302" s="172" t="s">
        <v>584</v>
      </c>
      <c r="C302" s="174" t="s">
        <v>219</v>
      </c>
      <c r="D302" s="196">
        <f t="shared" si="99"/>
        <v>10861941.4</v>
      </c>
      <c r="E302" s="196">
        <f t="shared" si="99"/>
        <v>545489.74</v>
      </c>
      <c r="F302" s="196">
        <f t="shared" si="99"/>
        <v>11407431.140000001</v>
      </c>
      <c r="G302" s="196">
        <f t="shared" si="99"/>
        <v>11407431.140000001</v>
      </c>
      <c r="H302" s="196">
        <f t="shared" si="99"/>
        <v>399528.85740000004</v>
      </c>
      <c r="I302" s="254">
        <f t="shared" si="99"/>
        <v>11804465.835000001</v>
      </c>
    </row>
    <row r="303" spans="1:9" ht="26.4" x14ac:dyDescent="0.25">
      <c r="A303" s="174" t="s">
        <v>330</v>
      </c>
      <c r="B303" s="172" t="s">
        <v>585</v>
      </c>
      <c r="C303" s="174" t="s">
        <v>220</v>
      </c>
      <c r="D303" s="196">
        <f t="shared" si="99"/>
        <v>10861941.4</v>
      </c>
      <c r="E303" s="196">
        <f t="shared" si="99"/>
        <v>545489.74</v>
      </c>
      <c r="F303" s="196">
        <f t="shared" si="99"/>
        <v>11407431.140000001</v>
      </c>
      <c r="G303" s="196">
        <f t="shared" si="99"/>
        <v>11407431.140000001</v>
      </c>
      <c r="H303" s="196">
        <f t="shared" si="99"/>
        <v>399528.85740000004</v>
      </c>
      <c r="I303" s="254">
        <f t="shared" si="99"/>
        <v>11804465.835000001</v>
      </c>
    </row>
    <row r="304" spans="1:9" ht="26.4" x14ac:dyDescent="0.25">
      <c r="A304" s="174" t="s">
        <v>330</v>
      </c>
      <c r="B304" s="172" t="s">
        <v>586</v>
      </c>
      <c r="C304" s="174" t="s">
        <v>355</v>
      </c>
      <c r="D304" s="196">
        <f t="shared" si="99"/>
        <v>10861941.4</v>
      </c>
      <c r="E304" s="196">
        <f t="shared" si="99"/>
        <v>545489.74</v>
      </c>
      <c r="F304" s="196">
        <f t="shared" si="99"/>
        <v>11407431.140000001</v>
      </c>
      <c r="G304" s="196">
        <f t="shared" si="99"/>
        <v>11407431.140000001</v>
      </c>
      <c r="H304" s="196">
        <f t="shared" si="99"/>
        <v>399528.85740000004</v>
      </c>
      <c r="I304" s="254">
        <f t="shared" si="99"/>
        <v>11804465.835000001</v>
      </c>
    </row>
    <row r="305" spans="1:9" ht="13.2" x14ac:dyDescent="0.25">
      <c r="A305" s="174" t="s">
        <v>330</v>
      </c>
      <c r="B305" s="172" t="s">
        <v>587</v>
      </c>
      <c r="C305" s="174" t="s">
        <v>344</v>
      </c>
      <c r="D305" s="196">
        <f t="shared" ref="D305:F305" si="101">SUM(D306:D307)</f>
        <v>10861941.4</v>
      </c>
      <c r="E305" s="196">
        <f t="shared" si="101"/>
        <v>545489.74</v>
      </c>
      <c r="F305" s="196">
        <f t="shared" si="101"/>
        <v>11407431.140000001</v>
      </c>
      <c r="G305" s="196">
        <f>SUM(G306:G307)</f>
        <v>11407431.140000001</v>
      </c>
      <c r="H305" s="196">
        <f t="shared" ref="H305:I305" si="102">SUM(H306:H307)</f>
        <v>399528.85740000004</v>
      </c>
      <c r="I305" s="254">
        <f t="shared" si="102"/>
        <v>11804465.835000001</v>
      </c>
    </row>
    <row r="306" spans="1:9" ht="26.4" x14ac:dyDescent="0.25">
      <c r="A306" s="174" t="s">
        <v>330</v>
      </c>
      <c r="B306" s="173" t="s">
        <v>588</v>
      </c>
      <c r="C306" s="177" t="s">
        <v>355</v>
      </c>
      <c r="D306" s="197">
        <v>10861941.4</v>
      </c>
      <c r="E306" s="197">
        <v>543339.6</v>
      </c>
      <c r="F306" s="199">
        <f>D306+E306</f>
        <v>11405281</v>
      </c>
      <c r="G306" s="197">
        <v>11405281</v>
      </c>
      <c r="H306" s="197">
        <f>((G306+0)*(3.5%))</f>
        <v>399184.83500000002</v>
      </c>
      <c r="I306" s="255">
        <f>G306+H306</f>
        <v>11804465.835000001</v>
      </c>
    </row>
    <row r="307" spans="1:9" ht="13.2" x14ac:dyDescent="0.25">
      <c r="A307" s="174" t="s">
        <v>330</v>
      </c>
      <c r="B307" s="173" t="s">
        <v>589</v>
      </c>
      <c r="C307" s="177" t="s">
        <v>356</v>
      </c>
      <c r="D307" s="197">
        <v>0</v>
      </c>
      <c r="E307" s="197">
        <v>2150.14</v>
      </c>
      <c r="F307" s="199">
        <f>D307+E307</f>
        <v>2150.14</v>
      </c>
      <c r="G307" s="197">
        <v>2150.14</v>
      </c>
      <c r="H307" s="197">
        <f t="shared" ref="H307" si="103">((G307/6)*(12))*8%</f>
        <v>344.0224</v>
      </c>
      <c r="I307" s="255">
        <v>0</v>
      </c>
    </row>
    <row r="308" spans="1:9" ht="13.2" x14ac:dyDescent="0.25">
      <c r="A308" s="174" t="s">
        <v>330</v>
      </c>
      <c r="B308" s="174" t="s">
        <v>211</v>
      </c>
      <c r="C308" s="174" t="s">
        <v>196</v>
      </c>
      <c r="D308" s="196">
        <f t="shared" ref="D308:I318" si="104">D309</f>
        <v>1552616.7</v>
      </c>
      <c r="E308" s="196">
        <f t="shared" si="104"/>
        <v>1142956.2</v>
      </c>
      <c r="F308" s="196">
        <f t="shared" si="104"/>
        <v>2695572.9</v>
      </c>
      <c r="G308" s="196">
        <f t="shared" si="104"/>
        <v>2695572.9</v>
      </c>
      <c r="H308" s="196">
        <f t="shared" si="104"/>
        <v>94345.051500000001</v>
      </c>
      <c r="I308" s="254">
        <f t="shared" si="104"/>
        <v>2789917.9515</v>
      </c>
    </row>
    <row r="309" spans="1:9" ht="13.2" x14ac:dyDescent="0.25">
      <c r="A309" s="174" t="s">
        <v>330</v>
      </c>
      <c r="B309" s="174" t="s">
        <v>293</v>
      </c>
      <c r="C309" s="174" t="s">
        <v>213</v>
      </c>
      <c r="D309" s="196">
        <f t="shared" si="104"/>
        <v>1552616.7</v>
      </c>
      <c r="E309" s="196">
        <f t="shared" si="104"/>
        <v>1142956.2</v>
      </c>
      <c r="F309" s="196">
        <f t="shared" si="104"/>
        <v>2695572.9</v>
      </c>
      <c r="G309" s="196">
        <f t="shared" si="104"/>
        <v>2695572.9</v>
      </c>
      <c r="H309" s="196">
        <f t="shared" si="104"/>
        <v>94345.051500000001</v>
      </c>
      <c r="I309" s="254">
        <f t="shared" si="104"/>
        <v>2789917.9515</v>
      </c>
    </row>
    <row r="310" spans="1:9" ht="26.4" x14ac:dyDescent="0.25">
      <c r="A310" s="174" t="s">
        <v>330</v>
      </c>
      <c r="B310" s="174" t="s">
        <v>327</v>
      </c>
      <c r="C310" s="174" t="s">
        <v>214</v>
      </c>
      <c r="D310" s="196">
        <f t="shared" si="104"/>
        <v>1552616.7</v>
      </c>
      <c r="E310" s="196">
        <f t="shared" si="104"/>
        <v>1142956.2</v>
      </c>
      <c r="F310" s="196">
        <f t="shared" si="104"/>
        <v>2695572.9</v>
      </c>
      <c r="G310" s="196">
        <f t="shared" si="104"/>
        <v>2695572.9</v>
      </c>
      <c r="H310" s="196">
        <f t="shared" si="104"/>
        <v>94345.051500000001</v>
      </c>
      <c r="I310" s="254">
        <f t="shared" si="104"/>
        <v>2789917.9515</v>
      </c>
    </row>
    <row r="311" spans="1:9" ht="13.2" x14ac:dyDescent="0.25">
      <c r="A311" s="174" t="s">
        <v>330</v>
      </c>
      <c r="B311" s="174" t="s">
        <v>328</v>
      </c>
      <c r="C311" s="174" t="s">
        <v>35</v>
      </c>
      <c r="D311" s="196">
        <f t="shared" si="104"/>
        <v>1552616.7</v>
      </c>
      <c r="E311" s="196">
        <f t="shared" si="104"/>
        <v>1142956.2</v>
      </c>
      <c r="F311" s="196">
        <f t="shared" si="104"/>
        <v>2695572.9</v>
      </c>
      <c r="G311" s="196">
        <f t="shared" si="104"/>
        <v>2695572.9</v>
      </c>
      <c r="H311" s="196">
        <f t="shared" si="104"/>
        <v>94345.051500000001</v>
      </c>
      <c r="I311" s="254">
        <f t="shared" si="104"/>
        <v>2789917.9515</v>
      </c>
    </row>
    <row r="312" spans="1:9" ht="13.2" x14ac:dyDescent="0.25">
      <c r="A312" s="174" t="s">
        <v>330</v>
      </c>
      <c r="B312" s="172" t="s">
        <v>225</v>
      </c>
      <c r="C312" s="174" t="s">
        <v>95</v>
      </c>
      <c r="D312" s="196">
        <f t="shared" si="104"/>
        <v>1552616.7</v>
      </c>
      <c r="E312" s="196">
        <f t="shared" si="104"/>
        <v>1142956.2</v>
      </c>
      <c r="F312" s="196">
        <f t="shared" si="104"/>
        <v>2695572.9</v>
      </c>
      <c r="G312" s="196">
        <f t="shared" si="104"/>
        <v>2695572.9</v>
      </c>
      <c r="H312" s="196">
        <f t="shared" si="104"/>
        <v>94345.051500000001</v>
      </c>
      <c r="I312" s="254">
        <f t="shared" si="104"/>
        <v>2789917.9515</v>
      </c>
    </row>
    <row r="313" spans="1:9" ht="13.2" x14ac:dyDescent="0.25">
      <c r="A313" s="174" t="s">
        <v>330</v>
      </c>
      <c r="B313" s="172" t="s">
        <v>226</v>
      </c>
      <c r="C313" s="174" t="s">
        <v>227</v>
      </c>
      <c r="D313" s="196">
        <f t="shared" si="104"/>
        <v>1552616.7</v>
      </c>
      <c r="E313" s="196">
        <f t="shared" si="104"/>
        <v>1142956.2</v>
      </c>
      <c r="F313" s="196">
        <f t="shared" si="104"/>
        <v>2695572.9</v>
      </c>
      <c r="G313" s="196">
        <f t="shared" si="104"/>
        <v>2695572.9</v>
      </c>
      <c r="H313" s="196">
        <f t="shared" si="104"/>
        <v>94345.051500000001</v>
      </c>
      <c r="I313" s="254">
        <f t="shared" si="104"/>
        <v>2789917.9515</v>
      </c>
    </row>
    <row r="314" spans="1:9" ht="13.2" x14ac:dyDescent="0.25">
      <c r="A314" s="174" t="s">
        <v>330</v>
      </c>
      <c r="B314" s="172" t="s">
        <v>228</v>
      </c>
      <c r="C314" s="174" t="s">
        <v>229</v>
      </c>
      <c r="D314" s="196">
        <f t="shared" si="104"/>
        <v>1552616.7</v>
      </c>
      <c r="E314" s="196">
        <f t="shared" si="104"/>
        <v>1142956.2</v>
      </c>
      <c r="F314" s="196">
        <f t="shared" si="104"/>
        <v>2695572.9</v>
      </c>
      <c r="G314" s="196">
        <f t="shared" si="104"/>
        <v>2695572.9</v>
      </c>
      <c r="H314" s="196">
        <f t="shared" si="104"/>
        <v>94345.051500000001</v>
      </c>
      <c r="I314" s="254">
        <f t="shared" si="104"/>
        <v>2789917.9515</v>
      </c>
    </row>
    <row r="315" spans="1:9" ht="13.2" x14ac:dyDescent="0.25">
      <c r="A315" s="174" t="s">
        <v>330</v>
      </c>
      <c r="B315" s="172" t="s">
        <v>590</v>
      </c>
      <c r="C315" s="174" t="s">
        <v>219</v>
      </c>
      <c r="D315" s="196">
        <f t="shared" si="104"/>
        <v>1552616.7</v>
      </c>
      <c r="E315" s="196">
        <f t="shared" si="104"/>
        <v>1142956.2</v>
      </c>
      <c r="F315" s="196">
        <f t="shared" si="104"/>
        <v>2695572.9</v>
      </c>
      <c r="G315" s="196">
        <f t="shared" si="104"/>
        <v>2695572.9</v>
      </c>
      <c r="H315" s="196">
        <f t="shared" si="104"/>
        <v>94345.051500000001</v>
      </c>
      <c r="I315" s="254">
        <f t="shared" si="104"/>
        <v>2789917.9515</v>
      </c>
    </row>
    <row r="316" spans="1:9" ht="26.4" x14ac:dyDescent="0.25">
      <c r="A316" s="174" t="s">
        <v>330</v>
      </c>
      <c r="B316" s="172" t="s">
        <v>591</v>
      </c>
      <c r="C316" s="174" t="s">
        <v>220</v>
      </c>
      <c r="D316" s="196">
        <f t="shared" si="104"/>
        <v>1552616.7</v>
      </c>
      <c r="E316" s="196">
        <f t="shared" si="104"/>
        <v>1142956.2</v>
      </c>
      <c r="F316" s="196">
        <f t="shared" si="104"/>
        <v>2695572.9</v>
      </c>
      <c r="G316" s="196">
        <f t="shared" si="104"/>
        <v>2695572.9</v>
      </c>
      <c r="H316" s="196">
        <f t="shared" si="104"/>
        <v>94345.051500000001</v>
      </c>
      <c r="I316" s="254">
        <f t="shared" si="104"/>
        <v>2789917.9515</v>
      </c>
    </row>
    <row r="317" spans="1:9" ht="13.2" x14ac:dyDescent="0.25">
      <c r="A317" s="174" t="s">
        <v>330</v>
      </c>
      <c r="B317" s="172" t="s">
        <v>592</v>
      </c>
      <c r="C317" s="174" t="s">
        <v>35</v>
      </c>
      <c r="D317" s="196">
        <f t="shared" si="104"/>
        <v>1552616.7</v>
      </c>
      <c r="E317" s="196">
        <f t="shared" si="104"/>
        <v>1142956.2</v>
      </c>
      <c r="F317" s="196">
        <f t="shared" si="104"/>
        <v>2695572.9</v>
      </c>
      <c r="G317" s="196">
        <f t="shared" si="104"/>
        <v>2695572.9</v>
      </c>
      <c r="H317" s="196">
        <f t="shared" si="104"/>
        <v>94345.051500000001</v>
      </c>
      <c r="I317" s="254">
        <f t="shared" si="104"/>
        <v>2789917.9515</v>
      </c>
    </row>
    <row r="318" spans="1:9" ht="13.2" x14ac:dyDescent="0.25">
      <c r="A318" s="174" t="s">
        <v>330</v>
      </c>
      <c r="B318" s="172" t="s">
        <v>593</v>
      </c>
      <c r="C318" s="174" t="s">
        <v>96</v>
      </c>
      <c r="D318" s="196">
        <f t="shared" si="104"/>
        <v>1552616.7</v>
      </c>
      <c r="E318" s="196">
        <f t="shared" si="104"/>
        <v>1142956.2</v>
      </c>
      <c r="F318" s="196">
        <f t="shared" si="104"/>
        <v>2695572.9</v>
      </c>
      <c r="G318" s="196">
        <f t="shared" si="104"/>
        <v>2695572.9</v>
      </c>
      <c r="H318" s="196">
        <f t="shared" si="104"/>
        <v>94345.051500000001</v>
      </c>
      <c r="I318" s="254">
        <f t="shared" si="104"/>
        <v>2789917.9515</v>
      </c>
    </row>
    <row r="319" spans="1:9" ht="26.4" x14ac:dyDescent="0.25">
      <c r="A319" s="174" t="s">
        <v>330</v>
      </c>
      <c r="B319" s="173" t="s">
        <v>594</v>
      </c>
      <c r="C319" s="177" t="s">
        <v>230</v>
      </c>
      <c r="D319" s="197">
        <v>1552616.7</v>
      </c>
      <c r="E319" s="197">
        <v>1142956.2</v>
      </c>
      <c r="F319" s="197">
        <f>D319+E319</f>
        <v>2695572.9</v>
      </c>
      <c r="G319" s="197">
        <v>2695572.9</v>
      </c>
      <c r="H319" s="197">
        <f>((G319+0)*(3.5%))</f>
        <v>94345.051500000001</v>
      </c>
      <c r="I319" s="255">
        <f>G319+H319</f>
        <v>2789917.9515</v>
      </c>
    </row>
    <row r="320" spans="1:9" x14ac:dyDescent="0.25">
      <c r="B320" s="158"/>
    </row>
    <row r="321" spans="2:2" x14ac:dyDescent="0.25">
      <c r="B321" s="158"/>
    </row>
    <row r="322" spans="2:2" x14ac:dyDescent="0.25">
      <c r="B322" s="158"/>
    </row>
    <row r="323" spans="2:2" x14ac:dyDescent="0.25">
      <c r="B323" s="158"/>
    </row>
    <row r="324" spans="2:2" x14ac:dyDescent="0.25">
      <c r="B324" s="158"/>
    </row>
    <row r="325" spans="2:2" x14ac:dyDescent="0.25">
      <c r="B325" s="158"/>
    </row>
    <row r="326" spans="2:2" x14ac:dyDescent="0.25">
      <c r="B326" s="158"/>
    </row>
    <row r="327" spans="2:2" x14ac:dyDescent="0.25">
      <c r="B327" s="158"/>
    </row>
    <row r="328" spans="2:2" x14ac:dyDescent="0.25">
      <c r="B328" s="158"/>
    </row>
    <row r="329" spans="2:2" x14ac:dyDescent="0.25">
      <c r="B329" s="158"/>
    </row>
    <row r="330" spans="2:2" x14ac:dyDescent="0.25">
      <c r="B330" s="158"/>
    </row>
    <row r="331" spans="2:2" x14ac:dyDescent="0.25">
      <c r="B331" s="158"/>
    </row>
    <row r="332" spans="2:2" x14ac:dyDescent="0.25">
      <c r="B332" s="160"/>
    </row>
    <row r="333" spans="2:2" x14ac:dyDescent="0.25">
      <c r="B333" s="158"/>
    </row>
    <row r="334" spans="2:2" x14ac:dyDescent="0.25">
      <c r="B334" s="158"/>
    </row>
    <row r="335" spans="2:2" x14ac:dyDescent="0.25">
      <c r="B335" s="158"/>
    </row>
    <row r="336" spans="2:2" x14ac:dyDescent="0.25">
      <c r="B336" s="158"/>
    </row>
    <row r="337" spans="2:2" x14ac:dyDescent="0.25">
      <c r="B337" s="158"/>
    </row>
    <row r="338" spans="2:2" x14ac:dyDescent="0.25">
      <c r="B338" s="158"/>
    </row>
    <row r="339" spans="2:2" x14ac:dyDescent="0.25">
      <c r="B339" s="158"/>
    </row>
    <row r="340" spans="2:2" x14ac:dyDescent="0.25">
      <c r="B340" s="158"/>
    </row>
    <row r="341" spans="2:2" x14ac:dyDescent="0.25">
      <c r="B341" s="158"/>
    </row>
    <row r="342" spans="2:2" x14ac:dyDescent="0.25">
      <c r="B342" s="158"/>
    </row>
    <row r="343" spans="2:2" x14ac:dyDescent="0.25">
      <c r="B343" s="158"/>
    </row>
    <row r="344" spans="2:2" x14ac:dyDescent="0.25">
      <c r="B344" s="158"/>
    </row>
    <row r="345" spans="2:2" x14ac:dyDescent="0.25">
      <c r="B345" s="158"/>
    </row>
    <row r="346" spans="2:2" x14ac:dyDescent="0.25">
      <c r="B346" s="158"/>
    </row>
    <row r="347" spans="2:2" x14ac:dyDescent="0.25">
      <c r="B347" s="158"/>
    </row>
    <row r="348" spans="2:2" x14ac:dyDescent="0.25">
      <c r="B348" s="158"/>
    </row>
    <row r="349" spans="2:2" x14ac:dyDescent="0.25">
      <c r="B349" s="158"/>
    </row>
    <row r="350" spans="2:2" x14ac:dyDescent="0.25">
      <c r="B350" s="158"/>
    </row>
    <row r="352" spans="2:2" x14ac:dyDescent="0.25">
      <c r="B352" s="160"/>
    </row>
    <row r="353" spans="2:2" x14ac:dyDescent="0.25">
      <c r="B353" s="160"/>
    </row>
    <row r="354" spans="2:2" x14ac:dyDescent="0.25">
      <c r="B354" s="160"/>
    </row>
    <row r="355" spans="2:2" x14ac:dyDescent="0.25">
      <c r="B355" s="160"/>
    </row>
    <row r="356" spans="2:2" x14ac:dyDescent="0.25">
      <c r="B356" s="158"/>
    </row>
    <row r="357" spans="2:2" x14ac:dyDescent="0.25">
      <c r="B357" s="160"/>
    </row>
    <row r="358" spans="2:2" x14ac:dyDescent="0.25">
      <c r="B358" s="158"/>
    </row>
    <row r="359" spans="2:2" x14ac:dyDescent="0.25">
      <c r="B359" s="158"/>
    </row>
    <row r="360" spans="2:2" x14ac:dyDescent="0.25">
      <c r="B360" s="160"/>
    </row>
    <row r="361" spans="2:2" x14ac:dyDescent="0.25">
      <c r="B361" s="158"/>
    </row>
    <row r="362" spans="2:2" x14ac:dyDescent="0.25">
      <c r="B362" s="160"/>
    </row>
    <row r="363" spans="2:2" x14ac:dyDescent="0.25">
      <c r="B363" s="158"/>
    </row>
    <row r="364" spans="2:2" x14ac:dyDescent="0.25">
      <c r="B364" s="160"/>
    </row>
    <row r="365" spans="2:2" x14ac:dyDescent="0.25">
      <c r="B365" s="158"/>
    </row>
    <row r="366" spans="2:2" x14ac:dyDescent="0.25">
      <c r="B366" s="160"/>
    </row>
    <row r="367" spans="2:2" x14ac:dyDescent="0.25">
      <c r="B367" s="158"/>
    </row>
    <row r="368" spans="2:2" x14ac:dyDescent="0.25">
      <c r="B368" s="158"/>
    </row>
    <row r="369" spans="2:2" x14ac:dyDescent="0.25">
      <c r="B369" s="160"/>
    </row>
    <row r="370" spans="2:2" x14ac:dyDescent="0.25">
      <c r="B370" s="158"/>
    </row>
    <row r="371" spans="2:2" x14ac:dyDescent="0.25">
      <c r="B371" s="160"/>
    </row>
    <row r="372" spans="2:2" x14ac:dyDescent="0.25">
      <c r="B372" s="158"/>
    </row>
    <row r="373" spans="2:2" x14ac:dyDescent="0.25">
      <c r="B373" s="160"/>
    </row>
    <row r="374" spans="2:2" x14ac:dyDescent="0.25">
      <c r="B374" s="158"/>
    </row>
    <row r="375" spans="2:2" x14ac:dyDescent="0.25">
      <c r="B375" s="160"/>
    </row>
    <row r="376" spans="2:2" x14ac:dyDescent="0.25">
      <c r="B376" s="158"/>
    </row>
    <row r="377" spans="2:2" x14ac:dyDescent="0.25">
      <c r="B377" s="158"/>
    </row>
    <row r="378" spans="2:2" x14ac:dyDescent="0.25">
      <c r="B378" s="160"/>
    </row>
    <row r="379" spans="2:2" x14ac:dyDescent="0.25">
      <c r="B379" s="158"/>
    </row>
    <row r="380" spans="2:2" x14ac:dyDescent="0.25">
      <c r="B380" s="160"/>
    </row>
    <row r="381" spans="2:2" x14ac:dyDescent="0.25">
      <c r="B381" s="158"/>
    </row>
    <row r="382" spans="2:2" x14ac:dyDescent="0.25">
      <c r="B382" s="160"/>
    </row>
    <row r="383" spans="2:2" x14ac:dyDescent="0.25">
      <c r="B383" s="158"/>
    </row>
    <row r="384" spans="2:2" x14ac:dyDescent="0.25">
      <c r="B384" s="160"/>
    </row>
    <row r="385" spans="2:2" x14ac:dyDescent="0.25">
      <c r="B385" s="158"/>
    </row>
    <row r="386" spans="2:2" x14ac:dyDescent="0.25">
      <c r="B386" s="160"/>
    </row>
    <row r="387" spans="2:2" x14ac:dyDescent="0.25">
      <c r="B387" s="158"/>
    </row>
    <row r="388" spans="2:2" x14ac:dyDescent="0.25">
      <c r="B388" s="160"/>
    </row>
    <row r="389" spans="2:2" x14ac:dyDescent="0.25">
      <c r="B389" s="160"/>
    </row>
    <row r="390" spans="2:2" x14ac:dyDescent="0.25">
      <c r="B390" s="158"/>
    </row>
    <row r="392" spans="2:2" x14ac:dyDescent="0.25">
      <c r="B392" s="160"/>
    </row>
    <row r="393" spans="2:2" x14ac:dyDescent="0.25">
      <c r="B393" s="160"/>
    </row>
    <row r="394" spans="2:2" x14ac:dyDescent="0.25">
      <c r="B394" s="160"/>
    </row>
    <row r="395" spans="2:2" x14ac:dyDescent="0.25">
      <c r="B395" s="160"/>
    </row>
    <row r="396" spans="2:2" x14ac:dyDescent="0.25">
      <c r="B396" s="160"/>
    </row>
    <row r="397" spans="2:2" x14ac:dyDescent="0.25">
      <c r="B397" s="160"/>
    </row>
    <row r="398" spans="2:2" x14ac:dyDescent="0.25">
      <c r="B398" s="158"/>
    </row>
    <row r="399" spans="2:2" x14ac:dyDescent="0.25">
      <c r="B399" s="160"/>
    </row>
    <row r="400" spans="2:2" x14ac:dyDescent="0.25">
      <c r="B400" s="158"/>
    </row>
    <row r="401" spans="2:2" x14ac:dyDescent="0.25">
      <c r="B401" s="160"/>
    </row>
    <row r="402" spans="2:2" x14ac:dyDescent="0.25">
      <c r="B402" s="158"/>
    </row>
    <row r="403" spans="2:2" x14ac:dyDescent="0.25">
      <c r="B403" s="160"/>
    </row>
    <row r="404" spans="2:2" x14ac:dyDescent="0.25">
      <c r="B404" s="158"/>
    </row>
    <row r="405" spans="2:2" x14ac:dyDescent="0.25">
      <c r="B405" s="160"/>
    </row>
    <row r="406" spans="2:2" x14ac:dyDescent="0.25">
      <c r="B406" s="158"/>
    </row>
    <row r="407" spans="2:2" x14ac:dyDescent="0.25">
      <c r="B407" s="160"/>
    </row>
    <row r="408" spans="2:2" x14ac:dyDescent="0.25">
      <c r="B408" s="158"/>
    </row>
    <row r="409" spans="2:2" x14ac:dyDescent="0.25">
      <c r="B409" s="160"/>
    </row>
    <row r="410" spans="2:2" x14ac:dyDescent="0.25">
      <c r="B410" s="158"/>
    </row>
    <row r="411" spans="2:2" x14ac:dyDescent="0.25">
      <c r="B411" s="158"/>
    </row>
    <row r="412" spans="2:2" x14ac:dyDescent="0.25">
      <c r="B412" s="158"/>
    </row>
    <row r="413" spans="2:2" x14ac:dyDescent="0.25">
      <c r="B413" s="160"/>
    </row>
    <row r="414" spans="2:2" x14ac:dyDescent="0.25">
      <c r="B414" s="160"/>
    </row>
    <row r="415" spans="2:2" x14ac:dyDescent="0.25">
      <c r="B415" s="158"/>
    </row>
    <row r="416" spans="2:2" x14ac:dyDescent="0.25">
      <c r="B416" s="160"/>
    </row>
    <row r="417" spans="2:2" x14ac:dyDescent="0.25">
      <c r="B417" s="158"/>
    </row>
    <row r="418" spans="2:2" x14ac:dyDescent="0.25">
      <c r="B418" s="160"/>
    </row>
    <row r="419" spans="2:2" x14ac:dyDescent="0.25">
      <c r="B419" s="158"/>
    </row>
    <row r="420" spans="2:2" x14ac:dyDescent="0.25">
      <c r="B420" s="158"/>
    </row>
    <row r="421" spans="2:2" x14ac:dyDescent="0.25">
      <c r="B421" s="158"/>
    </row>
    <row r="422" spans="2:2" x14ac:dyDescent="0.25">
      <c r="B422" s="160"/>
    </row>
    <row r="423" spans="2:2" x14ac:dyDescent="0.25">
      <c r="B423" s="160"/>
    </row>
    <row r="424" spans="2:2" x14ac:dyDescent="0.25">
      <c r="B424" s="158"/>
    </row>
    <row r="425" spans="2:2" x14ac:dyDescent="0.25">
      <c r="B425" s="160"/>
    </row>
    <row r="426" spans="2:2" x14ac:dyDescent="0.25">
      <c r="B426" s="158"/>
    </row>
    <row r="427" spans="2:2" x14ac:dyDescent="0.25">
      <c r="B427" s="160"/>
    </row>
    <row r="428" spans="2:2" x14ac:dyDescent="0.25">
      <c r="B428" s="158"/>
    </row>
    <row r="429" spans="2:2" x14ac:dyDescent="0.25">
      <c r="B429" s="160"/>
    </row>
    <row r="430" spans="2:2" x14ac:dyDescent="0.25">
      <c r="B430" s="158"/>
    </row>
    <row r="431" spans="2:2" x14ac:dyDescent="0.25">
      <c r="B431" s="160"/>
    </row>
    <row r="432" spans="2:2" x14ac:dyDescent="0.25">
      <c r="B432" s="158"/>
    </row>
    <row r="433" spans="2:2" x14ac:dyDescent="0.25">
      <c r="B433" s="160"/>
    </row>
    <row r="434" spans="2:2" x14ac:dyDescent="0.25">
      <c r="B434" s="158"/>
    </row>
    <row r="435" spans="2:2" x14ac:dyDescent="0.25">
      <c r="B435" s="160"/>
    </row>
    <row r="436" spans="2:2" x14ac:dyDescent="0.25">
      <c r="B436" s="158"/>
    </row>
    <row r="437" spans="2:2" x14ac:dyDescent="0.25">
      <c r="B437" s="160"/>
    </row>
    <row r="438" spans="2:2" x14ac:dyDescent="0.25">
      <c r="B438" s="158"/>
    </row>
    <row r="439" spans="2:2" x14ac:dyDescent="0.25">
      <c r="B439" s="158"/>
    </row>
    <row r="440" spans="2:2" x14ac:dyDescent="0.25">
      <c r="B440" s="158"/>
    </row>
    <row r="442" spans="2:2" x14ac:dyDescent="0.25">
      <c r="B442" s="160"/>
    </row>
    <row r="443" spans="2:2" x14ac:dyDescent="0.25">
      <c r="B443" s="160"/>
    </row>
    <row r="444" spans="2:2" x14ac:dyDescent="0.25">
      <c r="B444" s="160"/>
    </row>
    <row r="445" spans="2:2" x14ac:dyDescent="0.25">
      <c r="B445" s="160"/>
    </row>
    <row r="446" spans="2:2" x14ac:dyDescent="0.25">
      <c r="B446" s="158"/>
    </row>
    <row r="448" spans="2:2" x14ac:dyDescent="0.25">
      <c r="B448" s="160"/>
    </row>
    <row r="449" spans="2:2" x14ac:dyDescent="0.25">
      <c r="B449" s="160"/>
    </row>
    <row r="450" spans="2:2" x14ac:dyDescent="0.25">
      <c r="B450" s="160"/>
    </row>
    <row r="451" spans="2:2" x14ac:dyDescent="0.25">
      <c r="B451" s="160"/>
    </row>
    <row r="452" spans="2:2" x14ac:dyDescent="0.25">
      <c r="B452" s="158"/>
    </row>
    <row r="454" spans="2:2" x14ac:dyDescent="0.25">
      <c r="B454" s="160"/>
    </row>
    <row r="455" spans="2:2" x14ac:dyDescent="0.25">
      <c r="B455" s="160"/>
    </row>
    <row r="456" spans="2:2" x14ac:dyDescent="0.25">
      <c r="B456" s="160"/>
    </row>
    <row r="457" spans="2:2" x14ac:dyDescent="0.25">
      <c r="B457" s="160"/>
    </row>
    <row r="458" spans="2:2" x14ac:dyDescent="0.25">
      <c r="B458" s="160"/>
    </row>
    <row r="459" spans="2:2" x14ac:dyDescent="0.25">
      <c r="B459" s="160"/>
    </row>
    <row r="460" spans="2:2" x14ac:dyDescent="0.25">
      <c r="B460" s="158"/>
    </row>
    <row r="461" spans="2:2" x14ac:dyDescent="0.25">
      <c r="B461" s="158"/>
    </row>
    <row r="462" spans="2:2" x14ac:dyDescent="0.25">
      <c r="B462" s="158"/>
    </row>
    <row r="463" spans="2:2" x14ac:dyDescent="0.25">
      <c r="B463" s="158"/>
    </row>
    <row r="464" spans="2:2" x14ac:dyDescent="0.25">
      <c r="B464" s="158"/>
    </row>
    <row r="465" spans="2:2" x14ac:dyDescent="0.25">
      <c r="B465" s="158"/>
    </row>
    <row r="466" spans="2:2" x14ac:dyDescent="0.25">
      <c r="B466" s="160"/>
    </row>
    <row r="467" spans="2:2" x14ac:dyDescent="0.25">
      <c r="B467" s="158"/>
    </row>
    <row r="468" spans="2:2" x14ac:dyDescent="0.25">
      <c r="B468" s="158"/>
    </row>
    <row r="469" spans="2:2" x14ac:dyDescent="0.25">
      <c r="B469" s="158"/>
    </row>
    <row r="470" spans="2:2" x14ac:dyDescent="0.25">
      <c r="B470" s="160"/>
    </row>
    <row r="471" spans="2:2" x14ac:dyDescent="0.25">
      <c r="B471" s="158"/>
    </row>
    <row r="472" spans="2:2" x14ac:dyDescent="0.25">
      <c r="B472" s="158"/>
    </row>
    <row r="473" spans="2:2" x14ac:dyDescent="0.25">
      <c r="B473" s="158"/>
    </row>
    <row r="474" spans="2:2" x14ac:dyDescent="0.25">
      <c r="B474" s="158"/>
    </row>
    <row r="475" spans="2:2" x14ac:dyDescent="0.25">
      <c r="B475" s="158"/>
    </row>
    <row r="476" spans="2:2" x14ac:dyDescent="0.25">
      <c r="B476" s="158"/>
    </row>
    <row r="477" spans="2:2" x14ac:dyDescent="0.25">
      <c r="B477" s="160"/>
    </row>
    <row r="478" spans="2:2" x14ac:dyDescent="0.25">
      <c r="B478" s="160"/>
    </row>
    <row r="479" spans="2:2" x14ac:dyDescent="0.25">
      <c r="B479" s="158"/>
    </row>
    <row r="480" spans="2:2" x14ac:dyDescent="0.25">
      <c r="B480" s="158"/>
    </row>
    <row r="481" spans="2:2" x14ac:dyDescent="0.25">
      <c r="B481" s="158"/>
    </row>
    <row r="482" spans="2:2" x14ac:dyDescent="0.25">
      <c r="B482" s="158"/>
    </row>
    <row r="483" spans="2:2" x14ac:dyDescent="0.25">
      <c r="B483" s="158"/>
    </row>
    <row r="484" spans="2:2" x14ac:dyDescent="0.25">
      <c r="B484" s="158"/>
    </row>
    <row r="485" spans="2:2" x14ac:dyDescent="0.25">
      <c r="B485" s="160"/>
    </row>
    <row r="486" spans="2:2" x14ac:dyDescent="0.25">
      <c r="B486" s="158"/>
    </row>
    <row r="487" spans="2:2" x14ac:dyDescent="0.25">
      <c r="B487" s="158"/>
    </row>
    <row r="488" spans="2:2" x14ac:dyDescent="0.25">
      <c r="B488" s="160"/>
    </row>
    <row r="489" spans="2:2" x14ac:dyDescent="0.25">
      <c r="B489" s="158"/>
    </row>
    <row r="490" spans="2:2" x14ac:dyDescent="0.25">
      <c r="B490" s="158"/>
    </row>
    <row r="491" spans="2:2" x14ac:dyDescent="0.25">
      <c r="B491" s="160"/>
    </row>
    <row r="492" spans="2:2" x14ac:dyDescent="0.25">
      <c r="B492" s="160"/>
    </row>
    <row r="493" spans="2:2" x14ac:dyDescent="0.25">
      <c r="B493" s="158"/>
    </row>
    <row r="495" spans="2:2" x14ac:dyDescent="0.25">
      <c r="B495" s="160"/>
    </row>
    <row r="496" spans="2:2" x14ac:dyDescent="0.25">
      <c r="B496" s="160"/>
    </row>
    <row r="497" spans="2:2" x14ac:dyDescent="0.25">
      <c r="B497" s="160"/>
    </row>
    <row r="498" spans="2:2" x14ac:dyDescent="0.25">
      <c r="B498" s="160"/>
    </row>
    <row r="499" spans="2:2" x14ac:dyDescent="0.25">
      <c r="B499" s="160"/>
    </row>
    <row r="500" spans="2:2" x14ac:dyDescent="0.25">
      <c r="B500" s="160"/>
    </row>
    <row r="501" spans="2:2" x14ac:dyDescent="0.25">
      <c r="B501" s="158"/>
    </row>
    <row r="502" spans="2:2" x14ac:dyDescent="0.25">
      <c r="B502" s="160"/>
    </row>
    <row r="503" spans="2:2" x14ac:dyDescent="0.25">
      <c r="B503" s="158"/>
    </row>
    <row r="504" spans="2:2" x14ac:dyDescent="0.25">
      <c r="B504" s="158"/>
    </row>
    <row r="505" spans="2:2" x14ac:dyDescent="0.25">
      <c r="B505" s="158"/>
    </row>
    <row r="506" spans="2:2" x14ac:dyDescent="0.25">
      <c r="B506" s="160"/>
    </row>
    <row r="507" spans="2:2" x14ac:dyDescent="0.25">
      <c r="B507" s="158"/>
    </row>
    <row r="508" spans="2:2" x14ac:dyDescent="0.25">
      <c r="B508" s="158"/>
    </row>
    <row r="509" spans="2:2" x14ac:dyDescent="0.25">
      <c r="B509" s="158"/>
    </row>
    <row r="510" spans="2:2" x14ac:dyDescent="0.25">
      <c r="B510" s="158"/>
    </row>
    <row r="511" spans="2:2" x14ac:dyDescent="0.25">
      <c r="B511" s="158"/>
    </row>
    <row r="512" spans="2:2" x14ac:dyDescent="0.25">
      <c r="B512" s="160"/>
    </row>
    <row r="513" spans="2:2" x14ac:dyDescent="0.25">
      <c r="B513" s="158"/>
    </row>
    <row r="514" spans="2:2" x14ac:dyDescent="0.25">
      <c r="B514" s="158"/>
    </row>
    <row r="515" spans="2:2" x14ac:dyDescent="0.25">
      <c r="B515" s="160"/>
    </row>
    <row r="516" spans="2:2" x14ac:dyDescent="0.25">
      <c r="B516" s="158"/>
    </row>
    <row r="517" spans="2:2" x14ac:dyDescent="0.25">
      <c r="B517" s="158"/>
    </row>
    <row r="518" spans="2:2" x14ac:dyDescent="0.25">
      <c r="B518" s="158"/>
    </row>
    <row r="519" spans="2:2" x14ac:dyDescent="0.25">
      <c r="B519" s="160"/>
    </row>
    <row r="520" spans="2:2" x14ac:dyDescent="0.25">
      <c r="B520" s="160"/>
    </row>
    <row r="521" spans="2:2" x14ac:dyDescent="0.25">
      <c r="B521" s="158"/>
    </row>
    <row r="522" spans="2:2" x14ac:dyDescent="0.25">
      <c r="B522" s="158"/>
    </row>
    <row r="523" spans="2:2" x14ac:dyDescent="0.25">
      <c r="B523" s="158"/>
    </row>
    <row r="524" spans="2:2" x14ac:dyDescent="0.25">
      <c r="B524" s="158"/>
    </row>
    <row r="525" spans="2:2" x14ac:dyDescent="0.25">
      <c r="B525" s="158"/>
    </row>
    <row r="526" spans="2:2" x14ac:dyDescent="0.25">
      <c r="B526" s="160"/>
    </row>
    <row r="527" spans="2:2" x14ac:dyDescent="0.25">
      <c r="B527" s="158"/>
    </row>
    <row r="528" spans="2:2" x14ac:dyDescent="0.25">
      <c r="B528" s="158"/>
    </row>
    <row r="529" spans="2:2" x14ac:dyDescent="0.25">
      <c r="B529" s="160"/>
    </row>
    <row r="530" spans="2:2" x14ac:dyDescent="0.25">
      <c r="B530" s="158"/>
    </row>
    <row r="531" spans="2:2" x14ac:dyDescent="0.25">
      <c r="B531" s="158"/>
    </row>
    <row r="532" spans="2:2" x14ac:dyDescent="0.25">
      <c r="B532" s="160"/>
    </row>
    <row r="533" spans="2:2" x14ac:dyDescent="0.25">
      <c r="B533" s="158"/>
    </row>
    <row r="534" spans="2:2" x14ac:dyDescent="0.25">
      <c r="B534" s="158"/>
    </row>
    <row r="535" spans="2:2" x14ac:dyDescent="0.25">
      <c r="B535" s="158"/>
    </row>
    <row r="536" spans="2:2" x14ac:dyDescent="0.25">
      <c r="B536" s="160"/>
    </row>
    <row r="537" spans="2:2" x14ac:dyDescent="0.25">
      <c r="B537" s="158"/>
    </row>
    <row r="538" spans="2:2" x14ac:dyDescent="0.25">
      <c r="B538" s="158"/>
    </row>
    <row r="539" spans="2:2" x14ac:dyDescent="0.25">
      <c r="B539" s="160"/>
    </row>
    <row r="540" spans="2:2" x14ac:dyDescent="0.25">
      <c r="B540" s="158"/>
    </row>
    <row r="541" spans="2:2" x14ac:dyDescent="0.25">
      <c r="B541" s="160"/>
    </row>
    <row r="542" spans="2:2" x14ac:dyDescent="0.25">
      <c r="B542" s="158"/>
    </row>
    <row r="543" spans="2:2" x14ac:dyDescent="0.25">
      <c r="B543" s="158"/>
    </row>
    <row r="544" spans="2:2" x14ac:dyDescent="0.25">
      <c r="B544" s="158"/>
    </row>
    <row r="545" spans="2:2" x14ac:dyDescent="0.25">
      <c r="B545" s="160"/>
    </row>
    <row r="546" spans="2:2" x14ac:dyDescent="0.25">
      <c r="B546" s="160"/>
    </row>
    <row r="547" spans="2:2" x14ac:dyDescent="0.25">
      <c r="B547" s="158"/>
    </row>
    <row r="548" spans="2:2" x14ac:dyDescent="0.25">
      <c r="B548" s="158"/>
    </row>
    <row r="549" spans="2:2" x14ac:dyDescent="0.25">
      <c r="B549" s="158"/>
    </row>
    <row r="550" spans="2:2" x14ac:dyDescent="0.25">
      <c r="B550" s="158"/>
    </row>
    <row r="551" spans="2:2" x14ac:dyDescent="0.25">
      <c r="B551" s="160"/>
    </row>
    <row r="552" spans="2:2" x14ac:dyDescent="0.25">
      <c r="B552" s="158"/>
    </row>
    <row r="553" spans="2:2" x14ac:dyDescent="0.25">
      <c r="B553" s="160"/>
    </row>
    <row r="554" spans="2:2" x14ac:dyDescent="0.25">
      <c r="B554" s="158"/>
    </row>
    <row r="555" spans="2:2" x14ac:dyDescent="0.25">
      <c r="B555" s="160"/>
    </row>
    <row r="556" spans="2:2" x14ac:dyDescent="0.25">
      <c r="B556" s="158"/>
    </row>
    <row r="557" spans="2:2" x14ac:dyDescent="0.25">
      <c r="B557" s="158"/>
    </row>
    <row r="558" spans="2:2" x14ac:dyDescent="0.25">
      <c r="B558" s="158"/>
    </row>
    <row r="559" spans="2:2" x14ac:dyDescent="0.25">
      <c r="B559" s="158"/>
    </row>
    <row r="560" spans="2:2" x14ac:dyDescent="0.25">
      <c r="B560" s="158"/>
    </row>
    <row r="561" spans="2:2" x14ac:dyDescent="0.25">
      <c r="B561" s="158"/>
    </row>
    <row r="562" spans="2:2" x14ac:dyDescent="0.25">
      <c r="B562" s="160"/>
    </row>
    <row r="563" spans="2:2" x14ac:dyDescent="0.25">
      <c r="B563" s="158"/>
    </row>
    <row r="564" spans="2:2" x14ac:dyDescent="0.25">
      <c r="B564" s="158"/>
    </row>
    <row r="565" spans="2:2" x14ac:dyDescent="0.25">
      <c r="B565" s="158"/>
    </row>
    <row r="566" spans="2:2" x14ac:dyDescent="0.25">
      <c r="B566" s="158"/>
    </row>
    <row r="567" spans="2:2" x14ac:dyDescent="0.25">
      <c r="B567" s="158"/>
    </row>
    <row r="568" spans="2:2" x14ac:dyDescent="0.25">
      <c r="B568" s="160"/>
    </row>
    <row r="569" spans="2:2" x14ac:dyDescent="0.25">
      <c r="B569" s="158"/>
    </row>
    <row r="570" spans="2:2" x14ac:dyDescent="0.25">
      <c r="B570" s="158"/>
    </row>
    <row r="571" spans="2:2" x14ac:dyDescent="0.25">
      <c r="B571" s="160"/>
    </row>
    <row r="572" spans="2:2" x14ac:dyDescent="0.25">
      <c r="B572" s="158"/>
    </row>
    <row r="573" spans="2:2" x14ac:dyDescent="0.25">
      <c r="B573" s="160"/>
    </row>
    <row r="574" spans="2:2" x14ac:dyDescent="0.25">
      <c r="B574" s="158"/>
    </row>
    <row r="575" spans="2:2" x14ac:dyDescent="0.25">
      <c r="B575" s="158"/>
    </row>
    <row r="576" spans="2:2" x14ac:dyDescent="0.25">
      <c r="B576" s="158"/>
    </row>
    <row r="577" spans="2:2" x14ac:dyDescent="0.25">
      <c r="B577" s="160"/>
    </row>
    <row r="578" spans="2:2" x14ac:dyDescent="0.25">
      <c r="B578" s="160"/>
    </row>
    <row r="579" spans="2:2" x14ac:dyDescent="0.25">
      <c r="B579" s="158"/>
    </row>
    <row r="580" spans="2:2" x14ac:dyDescent="0.25">
      <c r="B580" s="160"/>
    </row>
    <row r="581" spans="2:2" x14ac:dyDescent="0.25">
      <c r="B581" s="160"/>
    </row>
    <row r="582" spans="2:2" x14ac:dyDescent="0.25">
      <c r="B582" s="158"/>
    </row>
    <row r="583" spans="2:2" x14ac:dyDescent="0.25">
      <c r="B583" s="158"/>
    </row>
    <row r="584" spans="2:2" x14ac:dyDescent="0.25">
      <c r="B584" s="158"/>
    </row>
    <row r="585" spans="2:2" x14ac:dyDescent="0.25">
      <c r="B585" s="158"/>
    </row>
    <row r="586" spans="2:2" x14ac:dyDescent="0.25">
      <c r="B586" s="160"/>
    </row>
    <row r="587" spans="2:2" x14ac:dyDescent="0.25">
      <c r="B587" s="158"/>
    </row>
    <row r="589" spans="2:2" x14ac:dyDescent="0.25">
      <c r="B589" s="160"/>
    </row>
    <row r="590" spans="2:2" x14ac:dyDescent="0.25">
      <c r="B590" s="160"/>
    </row>
    <row r="591" spans="2:2" x14ac:dyDescent="0.25">
      <c r="B591" s="160"/>
    </row>
    <row r="592" spans="2:2" x14ac:dyDescent="0.25">
      <c r="B592" s="160"/>
    </row>
    <row r="593" spans="2:2" x14ac:dyDescent="0.25">
      <c r="B593" s="160"/>
    </row>
    <row r="594" spans="2:2" x14ac:dyDescent="0.25">
      <c r="B594" s="158"/>
    </row>
    <row r="595" spans="2:2" x14ac:dyDescent="0.25">
      <c r="B595" s="160"/>
    </row>
    <row r="596" spans="2:2" x14ac:dyDescent="0.25">
      <c r="B596" s="158"/>
    </row>
    <row r="597" spans="2:2" x14ac:dyDescent="0.25">
      <c r="B597" s="160"/>
    </row>
    <row r="598" spans="2:2" x14ac:dyDescent="0.25">
      <c r="B598" s="158"/>
    </row>
    <row r="600" spans="2:2" x14ac:dyDescent="0.25">
      <c r="B600" s="160"/>
    </row>
    <row r="601" spans="2:2" x14ac:dyDescent="0.25">
      <c r="B601" s="160"/>
    </row>
    <row r="602" spans="2:2" x14ac:dyDescent="0.25">
      <c r="B602" s="160"/>
    </row>
    <row r="603" spans="2:2" x14ac:dyDescent="0.25">
      <c r="B603" s="160"/>
    </row>
    <row r="604" spans="2:2" x14ac:dyDescent="0.25">
      <c r="B604" s="160"/>
    </row>
    <row r="605" spans="2:2" x14ac:dyDescent="0.25">
      <c r="B605" s="158"/>
    </row>
    <row r="606" spans="2:2" x14ac:dyDescent="0.25">
      <c r="B606" s="160"/>
    </row>
    <row r="607" spans="2:2" x14ac:dyDescent="0.25">
      <c r="B607" s="158"/>
    </row>
    <row r="608" spans="2:2" x14ac:dyDescent="0.25">
      <c r="B608" s="160"/>
    </row>
    <row r="609" spans="2:2" x14ac:dyDescent="0.25">
      <c r="B609" s="158"/>
    </row>
    <row r="611" spans="2:2" x14ac:dyDescent="0.25">
      <c r="B611" s="160"/>
    </row>
    <row r="612" spans="2:2" x14ac:dyDescent="0.25">
      <c r="B612" s="160"/>
    </row>
    <row r="613" spans="2:2" x14ac:dyDescent="0.25">
      <c r="B613" s="160"/>
    </row>
    <row r="614" spans="2:2" x14ac:dyDescent="0.25">
      <c r="B614" s="160"/>
    </row>
    <row r="615" spans="2:2" x14ac:dyDescent="0.25">
      <c r="B615" s="158"/>
    </row>
    <row r="616" spans="2:2" x14ac:dyDescent="0.25">
      <c r="B616" s="161"/>
    </row>
  </sheetData>
  <mergeCells count="12">
    <mergeCell ref="I6:I8"/>
    <mergeCell ref="E7:E8"/>
    <mergeCell ref="F7:F8"/>
    <mergeCell ref="G7:G8"/>
    <mergeCell ref="H7:H8"/>
    <mergeCell ref="B9:C9"/>
    <mergeCell ref="B2:D2"/>
    <mergeCell ref="B3:D3"/>
    <mergeCell ref="B4:D4"/>
    <mergeCell ref="B5:D5"/>
    <mergeCell ref="A6:C8"/>
    <mergeCell ref="D7:D8"/>
  </mergeCells>
  <pageMargins left="0.70866141732283472" right="0.70866141732283472" top="0.74803149606299213" bottom="0.74803149606299213" header="0.31496062992125984" footer="0.31496062992125984"/>
  <pageSetup scale="8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5"/>
  <sheetViews>
    <sheetView view="pageBreakPreview" zoomScale="93" zoomScaleNormal="100" zoomScaleSheetLayoutView="93" workbookViewId="0">
      <selection activeCell="B8" sqref="B8:G8"/>
    </sheetView>
  </sheetViews>
  <sheetFormatPr baseColWidth="10" defaultRowHeight="15" x14ac:dyDescent="0.25"/>
  <cols>
    <col min="1" max="1" width="2.6640625" customWidth="1"/>
    <col min="2" max="2" width="9.88671875" customWidth="1"/>
    <col min="3" max="3" width="54.44140625" customWidth="1"/>
    <col min="4" max="5" width="25.5546875" style="118" customWidth="1"/>
    <col min="6" max="6" width="19.6640625" style="118" customWidth="1"/>
    <col min="7" max="7" width="20.33203125" style="118" customWidth="1"/>
    <col min="8" max="8" width="4.5546875" customWidth="1"/>
    <col min="257" max="257" width="2.6640625" customWidth="1"/>
    <col min="258" max="258" width="9.88671875" customWidth="1"/>
    <col min="259" max="259" width="54.44140625" customWidth="1"/>
    <col min="260" max="261" width="25.5546875" customWidth="1"/>
    <col min="262" max="262" width="19.6640625" customWidth="1"/>
    <col min="263" max="263" width="20.33203125" customWidth="1"/>
    <col min="264" max="264" width="4.5546875" customWidth="1"/>
    <col min="513" max="513" width="2.6640625" customWidth="1"/>
    <col min="514" max="514" width="9.88671875" customWidth="1"/>
    <col min="515" max="515" width="54.44140625" customWidth="1"/>
    <col min="516" max="517" width="25.5546875" customWidth="1"/>
    <col min="518" max="518" width="19.6640625" customWidth="1"/>
    <col min="519" max="519" width="20.33203125" customWidth="1"/>
    <col min="520" max="520" width="4.5546875" customWidth="1"/>
    <col min="769" max="769" width="2.6640625" customWidth="1"/>
    <col min="770" max="770" width="9.88671875" customWidth="1"/>
    <col min="771" max="771" width="54.44140625" customWidth="1"/>
    <col min="772" max="773" width="25.5546875" customWidth="1"/>
    <col min="774" max="774" width="19.6640625" customWidth="1"/>
    <col min="775" max="775" width="20.33203125" customWidth="1"/>
    <col min="776" max="776" width="4.5546875" customWidth="1"/>
    <col min="1025" max="1025" width="2.6640625" customWidth="1"/>
    <col min="1026" max="1026" width="9.88671875" customWidth="1"/>
    <col min="1027" max="1027" width="54.44140625" customWidth="1"/>
    <col min="1028" max="1029" width="25.5546875" customWidth="1"/>
    <col min="1030" max="1030" width="19.6640625" customWidth="1"/>
    <col min="1031" max="1031" width="20.33203125" customWidth="1"/>
    <col min="1032" max="1032" width="4.5546875" customWidth="1"/>
    <col min="1281" max="1281" width="2.6640625" customWidth="1"/>
    <col min="1282" max="1282" width="9.88671875" customWidth="1"/>
    <col min="1283" max="1283" width="54.44140625" customWidth="1"/>
    <col min="1284" max="1285" width="25.5546875" customWidth="1"/>
    <col min="1286" max="1286" width="19.6640625" customWidth="1"/>
    <col min="1287" max="1287" width="20.33203125" customWidth="1"/>
    <col min="1288" max="1288" width="4.5546875" customWidth="1"/>
    <col min="1537" max="1537" width="2.6640625" customWidth="1"/>
    <col min="1538" max="1538" width="9.88671875" customWidth="1"/>
    <col min="1539" max="1539" width="54.44140625" customWidth="1"/>
    <col min="1540" max="1541" width="25.5546875" customWidth="1"/>
    <col min="1542" max="1542" width="19.6640625" customWidth="1"/>
    <col min="1543" max="1543" width="20.33203125" customWidth="1"/>
    <col min="1544" max="1544" width="4.5546875" customWidth="1"/>
    <col min="1793" max="1793" width="2.6640625" customWidth="1"/>
    <col min="1794" max="1794" width="9.88671875" customWidth="1"/>
    <col min="1795" max="1795" width="54.44140625" customWidth="1"/>
    <col min="1796" max="1797" width="25.5546875" customWidth="1"/>
    <col min="1798" max="1798" width="19.6640625" customWidth="1"/>
    <col min="1799" max="1799" width="20.33203125" customWidth="1"/>
    <col min="1800" max="1800" width="4.5546875" customWidth="1"/>
    <col min="2049" max="2049" width="2.6640625" customWidth="1"/>
    <col min="2050" max="2050" width="9.88671875" customWidth="1"/>
    <col min="2051" max="2051" width="54.44140625" customWidth="1"/>
    <col min="2052" max="2053" width="25.5546875" customWidth="1"/>
    <col min="2054" max="2054" width="19.6640625" customWidth="1"/>
    <col min="2055" max="2055" width="20.33203125" customWidth="1"/>
    <col min="2056" max="2056" width="4.5546875" customWidth="1"/>
    <col min="2305" max="2305" width="2.6640625" customWidth="1"/>
    <col min="2306" max="2306" width="9.88671875" customWidth="1"/>
    <col min="2307" max="2307" width="54.44140625" customWidth="1"/>
    <col min="2308" max="2309" width="25.5546875" customWidth="1"/>
    <col min="2310" max="2310" width="19.6640625" customWidth="1"/>
    <col min="2311" max="2311" width="20.33203125" customWidth="1"/>
    <col min="2312" max="2312" width="4.5546875" customWidth="1"/>
    <col min="2561" max="2561" width="2.6640625" customWidth="1"/>
    <col min="2562" max="2562" width="9.88671875" customWidth="1"/>
    <col min="2563" max="2563" width="54.44140625" customWidth="1"/>
    <col min="2564" max="2565" width="25.5546875" customWidth="1"/>
    <col min="2566" max="2566" width="19.6640625" customWidth="1"/>
    <col min="2567" max="2567" width="20.33203125" customWidth="1"/>
    <col min="2568" max="2568" width="4.5546875" customWidth="1"/>
    <col min="2817" max="2817" width="2.6640625" customWidth="1"/>
    <col min="2818" max="2818" width="9.88671875" customWidth="1"/>
    <col min="2819" max="2819" width="54.44140625" customWidth="1"/>
    <col min="2820" max="2821" width="25.5546875" customWidth="1"/>
    <col min="2822" max="2822" width="19.6640625" customWidth="1"/>
    <col min="2823" max="2823" width="20.33203125" customWidth="1"/>
    <col min="2824" max="2824" width="4.5546875" customWidth="1"/>
    <col min="3073" max="3073" width="2.6640625" customWidth="1"/>
    <col min="3074" max="3074" width="9.88671875" customWidth="1"/>
    <col min="3075" max="3075" width="54.44140625" customWidth="1"/>
    <col min="3076" max="3077" width="25.5546875" customWidth="1"/>
    <col min="3078" max="3078" width="19.6640625" customWidth="1"/>
    <col min="3079" max="3079" width="20.33203125" customWidth="1"/>
    <col min="3080" max="3080" width="4.5546875" customWidth="1"/>
    <col min="3329" max="3329" width="2.6640625" customWidth="1"/>
    <col min="3330" max="3330" width="9.88671875" customWidth="1"/>
    <col min="3331" max="3331" width="54.44140625" customWidth="1"/>
    <col min="3332" max="3333" width="25.5546875" customWidth="1"/>
    <col min="3334" max="3334" width="19.6640625" customWidth="1"/>
    <col min="3335" max="3335" width="20.33203125" customWidth="1"/>
    <col min="3336" max="3336" width="4.5546875" customWidth="1"/>
    <col min="3585" max="3585" width="2.6640625" customWidth="1"/>
    <col min="3586" max="3586" width="9.88671875" customWidth="1"/>
    <col min="3587" max="3587" width="54.44140625" customWidth="1"/>
    <col min="3588" max="3589" width="25.5546875" customWidth="1"/>
    <col min="3590" max="3590" width="19.6640625" customWidth="1"/>
    <col min="3591" max="3591" width="20.33203125" customWidth="1"/>
    <col min="3592" max="3592" width="4.5546875" customWidth="1"/>
    <col min="3841" max="3841" width="2.6640625" customWidth="1"/>
    <col min="3842" max="3842" width="9.88671875" customWidth="1"/>
    <col min="3843" max="3843" width="54.44140625" customWidth="1"/>
    <col min="3844" max="3845" width="25.5546875" customWidth="1"/>
    <col min="3846" max="3846" width="19.6640625" customWidth="1"/>
    <col min="3847" max="3847" width="20.33203125" customWidth="1"/>
    <col min="3848" max="3848" width="4.5546875" customWidth="1"/>
    <col min="4097" max="4097" width="2.6640625" customWidth="1"/>
    <col min="4098" max="4098" width="9.88671875" customWidth="1"/>
    <col min="4099" max="4099" width="54.44140625" customWidth="1"/>
    <col min="4100" max="4101" width="25.5546875" customWidth="1"/>
    <col min="4102" max="4102" width="19.6640625" customWidth="1"/>
    <col min="4103" max="4103" width="20.33203125" customWidth="1"/>
    <col min="4104" max="4104" width="4.5546875" customWidth="1"/>
    <col min="4353" max="4353" width="2.6640625" customWidth="1"/>
    <col min="4354" max="4354" width="9.88671875" customWidth="1"/>
    <col min="4355" max="4355" width="54.44140625" customWidth="1"/>
    <col min="4356" max="4357" width="25.5546875" customWidth="1"/>
    <col min="4358" max="4358" width="19.6640625" customWidth="1"/>
    <col min="4359" max="4359" width="20.33203125" customWidth="1"/>
    <col min="4360" max="4360" width="4.5546875" customWidth="1"/>
    <col min="4609" max="4609" width="2.6640625" customWidth="1"/>
    <col min="4610" max="4610" width="9.88671875" customWidth="1"/>
    <col min="4611" max="4611" width="54.44140625" customWidth="1"/>
    <col min="4612" max="4613" width="25.5546875" customWidth="1"/>
    <col min="4614" max="4614" width="19.6640625" customWidth="1"/>
    <col min="4615" max="4615" width="20.33203125" customWidth="1"/>
    <col min="4616" max="4616" width="4.5546875" customWidth="1"/>
    <col min="4865" max="4865" width="2.6640625" customWidth="1"/>
    <col min="4866" max="4866" width="9.88671875" customWidth="1"/>
    <col min="4867" max="4867" width="54.44140625" customWidth="1"/>
    <col min="4868" max="4869" width="25.5546875" customWidth="1"/>
    <col min="4870" max="4870" width="19.6640625" customWidth="1"/>
    <col min="4871" max="4871" width="20.33203125" customWidth="1"/>
    <col min="4872" max="4872" width="4.5546875" customWidth="1"/>
    <col min="5121" max="5121" width="2.6640625" customWidth="1"/>
    <col min="5122" max="5122" width="9.88671875" customWidth="1"/>
    <col min="5123" max="5123" width="54.44140625" customWidth="1"/>
    <col min="5124" max="5125" width="25.5546875" customWidth="1"/>
    <col min="5126" max="5126" width="19.6640625" customWidth="1"/>
    <col min="5127" max="5127" width="20.33203125" customWidth="1"/>
    <col min="5128" max="5128" width="4.5546875" customWidth="1"/>
    <col min="5377" max="5377" width="2.6640625" customWidth="1"/>
    <col min="5378" max="5378" width="9.88671875" customWidth="1"/>
    <col min="5379" max="5379" width="54.44140625" customWidth="1"/>
    <col min="5380" max="5381" width="25.5546875" customWidth="1"/>
    <col min="5382" max="5382" width="19.6640625" customWidth="1"/>
    <col min="5383" max="5383" width="20.33203125" customWidth="1"/>
    <col min="5384" max="5384" width="4.5546875" customWidth="1"/>
    <col min="5633" max="5633" width="2.6640625" customWidth="1"/>
    <col min="5634" max="5634" width="9.88671875" customWidth="1"/>
    <col min="5635" max="5635" width="54.44140625" customWidth="1"/>
    <col min="5636" max="5637" width="25.5546875" customWidth="1"/>
    <col min="5638" max="5638" width="19.6640625" customWidth="1"/>
    <col min="5639" max="5639" width="20.33203125" customWidth="1"/>
    <col min="5640" max="5640" width="4.5546875" customWidth="1"/>
    <col min="5889" max="5889" width="2.6640625" customWidth="1"/>
    <col min="5890" max="5890" width="9.88671875" customWidth="1"/>
    <col min="5891" max="5891" width="54.44140625" customWidth="1"/>
    <col min="5892" max="5893" width="25.5546875" customWidth="1"/>
    <col min="5894" max="5894" width="19.6640625" customWidth="1"/>
    <col min="5895" max="5895" width="20.33203125" customWidth="1"/>
    <col min="5896" max="5896" width="4.5546875" customWidth="1"/>
    <col min="6145" max="6145" width="2.6640625" customWidth="1"/>
    <col min="6146" max="6146" width="9.88671875" customWidth="1"/>
    <col min="6147" max="6147" width="54.44140625" customWidth="1"/>
    <col min="6148" max="6149" width="25.5546875" customWidth="1"/>
    <col min="6150" max="6150" width="19.6640625" customWidth="1"/>
    <col min="6151" max="6151" width="20.33203125" customWidth="1"/>
    <col min="6152" max="6152" width="4.5546875" customWidth="1"/>
    <col min="6401" max="6401" width="2.6640625" customWidth="1"/>
    <col min="6402" max="6402" width="9.88671875" customWidth="1"/>
    <col min="6403" max="6403" width="54.44140625" customWidth="1"/>
    <col min="6404" max="6405" width="25.5546875" customWidth="1"/>
    <col min="6406" max="6406" width="19.6640625" customWidth="1"/>
    <col min="6407" max="6407" width="20.33203125" customWidth="1"/>
    <col min="6408" max="6408" width="4.5546875" customWidth="1"/>
    <col min="6657" max="6657" width="2.6640625" customWidth="1"/>
    <col min="6658" max="6658" width="9.88671875" customWidth="1"/>
    <col min="6659" max="6659" width="54.44140625" customWidth="1"/>
    <col min="6660" max="6661" width="25.5546875" customWidth="1"/>
    <col min="6662" max="6662" width="19.6640625" customWidth="1"/>
    <col min="6663" max="6663" width="20.33203125" customWidth="1"/>
    <col min="6664" max="6664" width="4.5546875" customWidth="1"/>
    <col min="6913" max="6913" width="2.6640625" customWidth="1"/>
    <col min="6914" max="6914" width="9.88671875" customWidth="1"/>
    <col min="6915" max="6915" width="54.44140625" customWidth="1"/>
    <col min="6916" max="6917" width="25.5546875" customWidth="1"/>
    <col min="6918" max="6918" width="19.6640625" customWidth="1"/>
    <col min="6919" max="6919" width="20.33203125" customWidth="1"/>
    <col min="6920" max="6920" width="4.5546875" customWidth="1"/>
    <col min="7169" max="7169" width="2.6640625" customWidth="1"/>
    <col min="7170" max="7170" width="9.88671875" customWidth="1"/>
    <col min="7171" max="7171" width="54.44140625" customWidth="1"/>
    <col min="7172" max="7173" width="25.5546875" customWidth="1"/>
    <col min="7174" max="7174" width="19.6640625" customWidth="1"/>
    <col min="7175" max="7175" width="20.33203125" customWidth="1"/>
    <col min="7176" max="7176" width="4.5546875" customWidth="1"/>
    <col min="7425" max="7425" width="2.6640625" customWidth="1"/>
    <col min="7426" max="7426" width="9.88671875" customWidth="1"/>
    <col min="7427" max="7427" width="54.44140625" customWidth="1"/>
    <col min="7428" max="7429" width="25.5546875" customWidth="1"/>
    <col min="7430" max="7430" width="19.6640625" customWidth="1"/>
    <col min="7431" max="7431" width="20.33203125" customWidth="1"/>
    <col min="7432" max="7432" width="4.5546875" customWidth="1"/>
    <col min="7681" max="7681" width="2.6640625" customWidth="1"/>
    <col min="7682" max="7682" width="9.88671875" customWidth="1"/>
    <col min="7683" max="7683" width="54.44140625" customWidth="1"/>
    <col min="7684" max="7685" width="25.5546875" customWidth="1"/>
    <col min="7686" max="7686" width="19.6640625" customWidth="1"/>
    <col min="7687" max="7687" width="20.33203125" customWidth="1"/>
    <col min="7688" max="7688" width="4.5546875" customWidth="1"/>
    <col min="7937" max="7937" width="2.6640625" customWidth="1"/>
    <col min="7938" max="7938" width="9.88671875" customWidth="1"/>
    <col min="7939" max="7939" width="54.44140625" customWidth="1"/>
    <col min="7940" max="7941" width="25.5546875" customWidth="1"/>
    <col min="7942" max="7942" width="19.6640625" customWidth="1"/>
    <col min="7943" max="7943" width="20.33203125" customWidth="1"/>
    <col min="7944" max="7944" width="4.5546875" customWidth="1"/>
    <col min="8193" max="8193" width="2.6640625" customWidth="1"/>
    <col min="8194" max="8194" width="9.88671875" customWidth="1"/>
    <col min="8195" max="8195" width="54.44140625" customWidth="1"/>
    <col min="8196" max="8197" width="25.5546875" customWidth="1"/>
    <col min="8198" max="8198" width="19.6640625" customWidth="1"/>
    <col min="8199" max="8199" width="20.33203125" customWidth="1"/>
    <col min="8200" max="8200" width="4.5546875" customWidth="1"/>
    <col min="8449" max="8449" width="2.6640625" customWidth="1"/>
    <col min="8450" max="8450" width="9.88671875" customWidth="1"/>
    <col min="8451" max="8451" width="54.44140625" customWidth="1"/>
    <col min="8452" max="8453" width="25.5546875" customWidth="1"/>
    <col min="8454" max="8454" width="19.6640625" customWidth="1"/>
    <col min="8455" max="8455" width="20.33203125" customWidth="1"/>
    <col min="8456" max="8456" width="4.5546875" customWidth="1"/>
    <col min="8705" max="8705" width="2.6640625" customWidth="1"/>
    <col min="8706" max="8706" width="9.88671875" customWidth="1"/>
    <col min="8707" max="8707" width="54.44140625" customWidth="1"/>
    <col min="8708" max="8709" width="25.5546875" customWidth="1"/>
    <col min="8710" max="8710" width="19.6640625" customWidth="1"/>
    <col min="8711" max="8711" width="20.33203125" customWidth="1"/>
    <col min="8712" max="8712" width="4.5546875" customWidth="1"/>
    <col min="8961" max="8961" width="2.6640625" customWidth="1"/>
    <col min="8962" max="8962" width="9.88671875" customWidth="1"/>
    <col min="8963" max="8963" width="54.44140625" customWidth="1"/>
    <col min="8964" max="8965" width="25.5546875" customWidth="1"/>
    <col min="8966" max="8966" width="19.6640625" customWidth="1"/>
    <col min="8967" max="8967" width="20.33203125" customWidth="1"/>
    <col min="8968" max="8968" width="4.5546875" customWidth="1"/>
    <col min="9217" max="9217" width="2.6640625" customWidth="1"/>
    <col min="9218" max="9218" width="9.88671875" customWidth="1"/>
    <col min="9219" max="9219" width="54.44140625" customWidth="1"/>
    <col min="9220" max="9221" width="25.5546875" customWidth="1"/>
    <col min="9222" max="9222" width="19.6640625" customWidth="1"/>
    <col min="9223" max="9223" width="20.33203125" customWidth="1"/>
    <col min="9224" max="9224" width="4.5546875" customWidth="1"/>
    <col min="9473" max="9473" width="2.6640625" customWidth="1"/>
    <col min="9474" max="9474" width="9.88671875" customWidth="1"/>
    <col min="9475" max="9475" width="54.44140625" customWidth="1"/>
    <col min="9476" max="9477" width="25.5546875" customWidth="1"/>
    <col min="9478" max="9478" width="19.6640625" customWidth="1"/>
    <col min="9479" max="9479" width="20.33203125" customWidth="1"/>
    <col min="9480" max="9480" width="4.5546875" customWidth="1"/>
    <col min="9729" max="9729" width="2.6640625" customWidth="1"/>
    <col min="9730" max="9730" width="9.88671875" customWidth="1"/>
    <col min="9731" max="9731" width="54.44140625" customWidth="1"/>
    <col min="9732" max="9733" width="25.5546875" customWidth="1"/>
    <col min="9734" max="9734" width="19.6640625" customWidth="1"/>
    <col min="9735" max="9735" width="20.33203125" customWidth="1"/>
    <col min="9736" max="9736" width="4.5546875" customWidth="1"/>
    <col min="9985" max="9985" width="2.6640625" customWidth="1"/>
    <col min="9986" max="9986" width="9.88671875" customWidth="1"/>
    <col min="9987" max="9987" width="54.44140625" customWidth="1"/>
    <col min="9988" max="9989" width="25.5546875" customWidth="1"/>
    <col min="9990" max="9990" width="19.6640625" customWidth="1"/>
    <col min="9991" max="9991" width="20.33203125" customWidth="1"/>
    <col min="9992" max="9992" width="4.5546875" customWidth="1"/>
    <col min="10241" max="10241" width="2.6640625" customWidth="1"/>
    <col min="10242" max="10242" width="9.88671875" customWidth="1"/>
    <col min="10243" max="10243" width="54.44140625" customWidth="1"/>
    <col min="10244" max="10245" width="25.5546875" customWidth="1"/>
    <col min="10246" max="10246" width="19.6640625" customWidth="1"/>
    <col min="10247" max="10247" width="20.33203125" customWidth="1"/>
    <col min="10248" max="10248" width="4.5546875" customWidth="1"/>
    <col min="10497" max="10497" width="2.6640625" customWidth="1"/>
    <col min="10498" max="10498" width="9.88671875" customWidth="1"/>
    <col min="10499" max="10499" width="54.44140625" customWidth="1"/>
    <col min="10500" max="10501" width="25.5546875" customWidth="1"/>
    <col min="10502" max="10502" width="19.6640625" customWidth="1"/>
    <col min="10503" max="10503" width="20.33203125" customWidth="1"/>
    <col min="10504" max="10504" width="4.5546875" customWidth="1"/>
    <col min="10753" max="10753" width="2.6640625" customWidth="1"/>
    <col min="10754" max="10754" width="9.88671875" customWidth="1"/>
    <col min="10755" max="10755" width="54.44140625" customWidth="1"/>
    <col min="10756" max="10757" width="25.5546875" customWidth="1"/>
    <col min="10758" max="10758" width="19.6640625" customWidth="1"/>
    <col min="10759" max="10759" width="20.33203125" customWidth="1"/>
    <col min="10760" max="10760" width="4.5546875" customWidth="1"/>
    <col min="11009" max="11009" width="2.6640625" customWidth="1"/>
    <col min="11010" max="11010" width="9.88671875" customWidth="1"/>
    <col min="11011" max="11011" width="54.44140625" customWidth="1"/>
    <col min="11012" max="11013" width="25.5546875" customWidth="1"/>
    <col min="11014" max="11014" width="19.6640625" customWidth="1"/>
    <col min="11015" max="11015" width="20.33203125" customWidth="1"/>
    <col min="11016" max="11016" width="4.5546875" customWidth="1"/>
    <col min="11265" max="11265" width="2.6640625" customWidth="1"/>
    <col min="11266" max="11266" width="9.88671875" customWidth="1"/>
    <col min="11267" max="11267" width="54.44140625" customWidth="1"/>
    <col min="11268" max="11269" width="25.5546875" customWidth="1"/>
    <col min="11270" max="11270" width="19.6640625" customWidth="1"/>
    <col min="11271" max="11271" width="20.33203125" customWidth="1"/>
    <col min="11272" max="11272" width="4.5546875" customWidth="1"/>
    <col min="11521" max="11521" width="2.6640625" customWidth="1"/>
    <col min="11522" max="11522" width="9.88671875" customWidth="1"/>
    <col min="11523" max="11523" width="54.44140625" customWidth="1"/>
    <col min="11524" max="11525" width="25.5546875" customWidth="1"/>
    <col min="11526" max="11526" width="19.6640625" customWidth="1"/>
    <col min="11527" max="11527" width="20.33203125" customWidth="1"/>
    <col min="11528" max="11528" width="4.5546875" customWidth="1"/>
    <col min="11777" max="11777" width="2.6640625" customWidth="1"/>
    <col min="11778" max="11778" width="9.88671875" customWidth="1"/>
    <col min="11779" max="11779" width="54.44140625" customWidth="1"/>
    <col min="11780" max="11781" width="25.5546875" customWidth="1"/>
    <col min="11782" max="11782" width="19.6640625" customWidth="1"/>
    <col min="11783" max="11783" width="20.33203125" customWidth="1"/>
    <col min="11784" max="11784" width="4.5546875" customWidth="1"/>
    <col min="12033" max="12033" width="2.6640625" customWidth="1"/>
    <col min="12034" max="12034" width="9.88671875" customWidth="1"/>
    <col min="12035" max="12035" width="54.44140625" customWidth="1"/>
    <col min="12036" max="12037" width="25.5546875" customWidth="1"/>
    <col min="12038" max="12038" width="19.6640625" customWidth="1"/>
    <col min="12039" max="12039" width="20.33203125" customWidth="1"/>
    <col min="12040" max="12040" width="4.5546875" customWidth="1"/>
    <col min="12289" max="12289" width="2.6640625" customWidth="1"/>
    <col min="12290" max="12290" width="9.88671875" customWidth="1"/>
    <col min="12291" max="12291" width="54.44140625" customWidth="1"/>
    <col min="12292" max="12293" width="25.5546875" customWidth="1"/>
    <col min="12294" max="12294" width="19.6640625" customWidth="1"/>
    <col min="12295" max="12295" width="20.33203125" customWidth="1"/>
    <col min="12296" max="12296" width="4.5546875" customWidth="1"/>
    <col min="12545" max="12545" width="2.6640625" customWidth="1"/>
    <col min="12546" max="12546" width="9.88671875" customWidth="1"/>
    <col min="12547" max="12547" width="54.44140625" customWidth="1"/>
    <col min="12548" max="12549" width="25.5546875" customWidth="1"/>
    <col min="12550" max="12550" width="19.6640625" customWidth="1"/>
    <col min="12551" max="12551" width="20.33203125" customWidth="1"/>
    <col min="12552" max="12552" width="4.5546875" customWidth="1"/>
    <col min="12801" max="12801" width="2.6640625" customWidth="1"/>
    <col min="12802" max="12802" width="9.88671875" customWidth="1"/>
    <col min="12803" max="12803" width="54.44140625" customWidth="1"/>
    <col min="12804" max="12805" width="25.5546875" customWidth="1"/>
    <col min="12806" max="12806" width="19.6640625" customWidth="1"/>
    <col min="12807" max="12807" width="20.33203125" customWidth="1"/>
    <col min="12808" max="12808" width="4.5546875" customWidth="1"/>
    <col min="13057" max="13057" width="2.6640625" customWidth="1"/>
    <col min="13058" max="13058" width="9.88671875" customWidth="1"/>
    <col min="13059" max="13059" width="54.44140625" customWidth="1"/>
    <col min="13060" max="13061" width="25.5546875" customWidth="1"/>
    <col min="13062" max="13062" width="19.6640625" customWidth="1"/>
    <col min="13063" max="13063" width="20.33203125" customWidth="1"/>
    <col min="13064" max="13064" width="4.5546875" customWidth="1"/>
    <col min="13313" max="13313" width="2.6640625" customWidth="1"/>
    <col min="13314" max="13314" width="9.88671875" customWidth="1"/>
    <col min="13315" max="13315" width="54.44140625" customWidth="1"/>
    <col min="13316" max="13317" width="25.5546875" customWidth="1"/>
    <col min="13318" max="13318" width="19.6640625" customWidth="1"/>
    <col min="13319" max="13319" width="20.33203125" customWidth="1"/>
    <col min="13320" max="13320" width="4.5546875" customWidth="1"/>
    <col min="13569" max="13569" width="2.6640625" customWidth="1"/>
    <col min="13570" max="13570" width="9.88671875" customWidth="1"/>
    <col min="13571" max="13571" width="54.44140625" customWidth="1"/>
    <col min="13572" max="13573" width="25.5546875" customWidth="1"/>
    <col min="13574" max="13574" width="19.6640625" customWidth="1"/>
    <col min="13575" max="13575" width="20.33203125" customWidth="1"/>
    <col min="13576" max="13576" width="4.5546875" customWidth="1"/>
    <col min="13825" max="13825" width="2.6640625" customWidth="1"/>
    <col min="13826" max="13826" width="9.88671875" customWidth="1"/>
    <col min="13827" max="13827" width="54.44140625" customWidth="1"/>
    <col min="13828" max="13829" width="25.5546875" customWidth="1"/>
    <col min="13830" max="13830" width="19.6640625" customWidth="1"/>
    <col min="13831" max="13831" width="20.33203125" customWidth="1"/>
    <col min="13832" max="13832" width="4.5546875" customWidth="1"/>
    <col min="14081" max="14081" width="2.6640625" customWidth="1"/>
    <col min="14082" max="14082" width="9.88671875" customWidth="1"/>
    <col min="14083" max="14083" width="54.44140625" customWidth="1"/>
    <col min="14084" max="14085" width="25.5546875" customWidth="1"/>
    <col min="14086" max="14086" width="19.6640625" customWidth="1"/>
    <col min="14087" max="14087" width="20.33203125" customWidth="1"/>
    <col min="14088" max="14088" width="4.5546875" customWidth="1"/>
    <col min="14337" max="14337" width="2.6640625" customWidth="1"/>
    <col min="14338" max="14338" width="9.88671875" customWidth="1"/>
    <col min="14339" max="14339" width="54.44140625" customWidth="1"/>
    <col min="14340" max="14341" width="25.5546875" customWidth="1"/>
    <col min="14342" max="14342" width="19.6640625" customWidth="1"/>
    <col min="14343" max="14343" width="20.33203125" customWidth="1"/>
    <col min="14344" max="14344" width="4.5546875" customWidth="1"/>
    <col min="14593" max="14593" width="2.6640625" customWidth="1"/>
    <col min="14594" max="14594" width="9.88671875" customWidth="1"/>
    <col min="14595" max="14595" width="54.44140625" customWidth="1"/>
    <col min="14596" max="14597" width="25.5546875" customWidth="1"/>
    <col min="14598" max="14598" width="19.6640625" customWidth="1"/>
    <col min="14599" max="14599" width="20.33203125" customWidth="1"/>
    <col min="14600" max="14600" width="4.5546875" customWidth="1"/>
    <col min="14849" max="14849" width="2.6640625" customWidth="1"/>
    <col min="14850" max="14850" width="9.88671875" customWidth="1"/>
    <col min="14851" max="14851" width="54.44140625" customWidth="1"/>
    <col min="14852" max="14853" width="25.5546875" customWidth="1"/>
    <col min="14854" max="14854" width="19.6640625" customWidth="1"/>
    <col min="14855" max="14855" width="20.33203125" customWidth="1"/>
    <col min="14856" max="14856" width="4.5546875" customWidth="1"/>
    <col min="15105" max="15105" width="2.6640625" customWidth="1"/>
    <col min="15106" max="15106" width="9.88671875" customWidth="1"/>
    <col min="15107" max="15107" width="54.44140625" customWidth="1"/>
    <col min="15108" max="15109" width="25.5546875" customWidth="1"/>
    <col min="15110" max="15110" width="19.6640625" customWidth="1"/>
    <col min="15111" max="15111" width="20.33203125" customWidth="1"/>
    <col min="15112" max="15112" width="4.5546875" customWidth="1"/>
    <col min="15361" max="15361" width="2.6640625" customWidth="1"/>
    <col min="15362" max="15362" width="9.88671875" customWidth="1"/>
    <col min="15363" max="15363" width="54.44140625" customWidth="1"/>
    <col min="15364" max="15365" width="25.5546875" customWidth="1"/>
    <col min="15366" max="15366" width="19.6640625" customWidth="1"/>
    <col min="15367" max="15367" width="20.33203125" customWidth="1"/>
    <col min="15368" max="15368" width="4.5546875" customWidth="1"/>
    <col min="15617" max="15617" width="2.6640625" customWidth="1"/>
    <col min="15618" max="15618" width="9.88671875" customWidth="1"/>
    <col min="15619" max="15619" width="54.44140625" customWidth="1"/>
    <col min="15620" max="15621" width="25.5546875" customWidth="1"/>
    <col min="15622" max="15622" width="19.6640625" customWidth="1"/>
    <col min="15623" max="15623" width="20.33203125" customWidth="1"/>
    <col min="15624" max="15624" width="4.5546875" customWidth="1"/>
    <col min="15873" max="15873" width="2.6640625" customWidth="1"/>
    <col min="15874" max="15874" width="9.88671875" customWidth="1"/>
    <col min="15875" max="15875" width="54.44140625" customWidth="1"/>
    <col min="15876" max="15877" width="25.5546875" customWidth="1"/>
    <col min="15878" max="15878" width="19.6640625" customWidth="1"/>
    <col min="15879" max="15879" width="20.33203125" customWidth="1"/>
    <col min="15880" max="15880" width="4.5546875" customWidth="1"/>
    <col min="16129" max="16129" width="2.6640625" customWidth="1"/>
    <col min="16130" max="16130" width="9.88671875" customWidth="1"/>
    <col min="16131" max="16131" width="54.44140625" customWidth="1"/>
    <col min="16132" max="16133" width="25.5546875" customWidth="1"/>
    <col min="16134" max="16134" width="19.6640625" customWidth="1"/>
    <col min="16135" max="16135" width="20.33203125" customWidth="1"/>
    <col min="16136" max="16136" width="4.5546875" customWidth="1"/>
  </cols>
  <sheetData>
    <row r="1" spans="2:7" ht="17.399999999999999" x14ac:dyDescent="0.3">
      <c r="B1" s="275" t="s">
        <v>194</v>
      </c>
      <c r="C1" s="275"/>
      <c r="D1" s="275"/>
      <c r="E1" s="275"/>
      <c r="F1" s="275"/>
      <c r="G1" s="275"/>
    </row>
    <row r="2" spans="2:7" ht="17.399999999999999" x14ac:dyDescent="0.3">
      <c r="B2" s="275" t="s">
        <v>281</v>
      </c>
      <c r="C2" s="275"/>
      <c r="D2" s="275"/>
      <c r="E2" s="275"/>
      <c r="F2" s="275"/>
      <c r="G2" s="275"/>
    </row>
    <row r="3" spans="2:7" ht="15.6" x14ac:dyDescent="0.3">
      <c r="G3" s="27"/>
    </row>
    <row r="5" spans="2:7" ht="17.399999999999999" x14ac:dyDescent="0.3">
      <c r="B5" s="275" t="s">
        <v>358</v>
      </c>
      <c r="C5" s="275"/>
      <c r="D5" s="275"/>
      <c r="E5" s="275"/>
      <c r="F5" s="275"/>
      <c r="G5" s="275"/>
    </row>
    <row r="6" spans="2:7" ht="15.6" x14ac:dyDescent="0.3">
      <c r="B6" s="10"/>
      <c r="C6" s="10"/>
      <c r="D6" s="11"/>
      <c r="E6" s="11"/>
      <c r="G6" s="27"/>
    </row>
    <row r="7" spans="2:7" ht="15.6" x14ac:dyDescent="0.3">
      <c r="B7" s="10"/>
      <c r="C7" s="10"/>
      <c r="D7" s="11"/>
      <c r="E7" s="11"/>
      <c r="G7" s="27"/>
    </row>
    <row r="8" spans="2:7" ht="15.6" x14ac:dyDescent="0.25">
      <c r="B8" s="277" t="s">
        <v>362</v>
      </c>
      <c r="C8" s="277"/>
      <c r="D8" s="277"/>
      <c r="E8" s="277"/>
      <c r="F8" s="277"/>
      <c r="G8" s="277"/>
    </row>
    <row r="9" spans="2:7" ht="15.6" x14ac:dyDescent="0.25">
      <c r="B9" s="150"/>
      <c r="C9" s="150"/>
      <c r="D9" s="150"/>
      <c r="E9" s="150"/>
      <c r="F9" s="150"/>
      <c r="G9" s="150"/>
    </row>
    <row r="10" spans="2:7" ht="15.6" thickBot="1" x14ac:dyDescent="0.3"/>
    <row r="11" spans="2:7" ht="16.2" thickBot="1" x14ac:dyDescent="0.35">
      <c r="B11" s="308" t="s">
        <v>3</v>
      </c>
      <c r="C11" s="308" t="s">
        <v>8</v>
      </c>
      <c r="D11" s="21" t="s">
        <v>4</v>
      </c>
      <c r="E11" s="21" t="s">
        <v>359</v>
      </c>
      <c r="F11" s="308" t="s">
        <v>9</v>
      </c>
      <c r="G11" s="308"/>
    </row>
    <row r="12" spans="2:7" ht="16.2" thickBot="1" x14ac:dyDescent="0.35">
      <c r="B12" s="309"/>
      <c r="C12" s="309"/>
      <c r="D12" s="22" t="s">
        <v>359</v>
      </c>
      <c r="E12" s="22" t="s">
        <v>126</v>
      </c>
      <c r="F12" s="23" t="s">
        <v>6</v>
      </c>
      <c r="G12" s="23" t="s">
        <v>7</v>
      </c>
    </row>
    <row r="13" spans="2:7" x14ac:dyDescent="0.25">
      <c r="B13" s="212"/>
      <c r="C13" s="25"/>
      <c r="D13" s="213"/>
      <c r="E13" s="213"/>
      <c r="F13" s="213"/>
      <c r="G13" s="214"/>
    </row>
    <row r="14" spans="2:7" ht="15.6" x14ac:dyDescent="0.3">
      <c r="B14" s="19"/>
      <c r="C14" s="11" t="s">
        <v>10</v>
      </c>
      <c r="D14" s="117">
        <f>SUM(D16:D34)</f>
        <v>62685928</v>
      </c>
      <c r="E14" s="152">
        <f>SUM(E16:E34)</f>
        <v>78533025.169999987</v>
      </c>
      <c r="F14" s="117">
        <f>+E14-D14</f>
        <v>15847097.169999987</v>
      </c>
      <c r="G14" s="121">
        <f>+F14/D14*100</f>
        <v>25.280150865757285</v>
      </c>
    </row>
    <row r="15" spans="2:7" x14ac:dyDescent="0.25">
      <c r="B15" s="17"/>
      <c r="G15" s="122"/>
    </row>
    <row r="16" spans="2:7" x14ac:dyDescent="0.25">
      <c r="B16" s="148" t="s">
        <v>109</v>
      </c>
      <c r="C16" s="215" t="s">
        <v>11</v>
      </c>
      <c r="D16" s="115">
        <f>ANALITICO!D12</f>
        <v>596000</v>
      </c>
      <c r="E16" s="115">
        <f>ANALITICO!G12</f>
        <v>457202.50000000006</v>
      </c>
      <c r="F16" s="115">
        <f>+E16-D16</f>
        <v>-138797.49999999994</v>
      </c>
      <c r="G16" s="123">
        <f>+F16/D16*100</f>
        <v>-23.288171140939586</v>
      </c>
    </row>
    <row r="17" spans="2:7" x14ac:dyDescent="0.25">
      <c r="B17" s="148"/>
      <c r="C17" s="147"/>
      <c r="D17" s="115"/>
      <c r="E17" s="115"/>
      <c r="G17" s="122"/>
    </row>
    <row r="18" spans="2:7" x14ac:dyDescent="0.25">
      <c r="B18" s="148" t="s">
        <v>110</v>
      </c>
      <c r="C18" s="215" t="s">
        <v>51</v>
      </c>
      <c r="D18" s="115">
        <v>0</v>
      </c>
      <c r="E18" s="115">
        <v>0</v>
      </c>
      <c r="F18" s="115">
        <f>+E18-D18</f>
        <v>0</v>
      </c>
      <c r="G18" s="123">
        <v>0</v>
      </c>
    </row>
    <row r="19" spans="2:7" x14ac:dyDescent="0.25">
      <c r="B19" s="148"/>
      <c r="C19" s="147"/>
      <c r="D19" s="115"/>
      <c r="E19" s="115"/>
      <c r="F19" s="115"/>
      <c r="G19" s="123"/>
    </row>
    <row r="20" spans="2:7" x14ac:dyDescent="0.25">
      <c r="B20" s="148" t="s">
        <v>111</v>
      </c>
      <c r="C20" s="215" t="s">
        <v>52</v>
      </c>
      <c r="D20" s="115">
        <v>0</v>
      </c>
      <c r="E20" s="115">
        <v>0</v>
      </c>
      <c r="F20" s="115">
        <f>+E20-D20</f>
        <v>0</v>
      </c>
      <c r="G20" s="134">
        <f>+F20-E20</f>
        <v>0</v>
      </c>
    </row>
    <row r="21" spans="2:7" x14ac:dyDescent="0.25">
      <c r="B21" s="148"/>
      <c r="C21" s="147"/>
      <c r="D21" s="115"/>
      <c r="E21" s="115"/>
      <c r="F21" s="115"/>
      <c r="G21" s="123"/>
    </row>
    <row r="22" spans="2:7" x14ac:dyDescent="0.25">
      <c r="B22" s="148" t="s">
        <v>112</v>
      </c>
      <c r="C22" s="215" t="s">
        <v>12</v>
      </c>
      <c r="D22" s="115">
        <f>ANALITICO!D89</f>
        <v>2865759</v>
      </c>
      <c r="E22" s="115">
        <f>ANALITICO!G89</f>
        <v>1054268.31</v>
      </c>
      <c r="F22" s="115">
        <f>+E22-D22</f>
        <v>-1811490.69</v>
      </c>
      <c r="G22" s="123">
        <f>+F22/D22*100</f>
        <v>-63.211550238523195</v>
      </c>
    </row>
    <row r="23" spans="2:7" x14ac:dyDescent="0.25">
      <c r="B23" s="148"/>
      <c r="C23" s="147"/>
      <c r="D23" s="115"/>
      <c r="E23" s="115"/>
      <c r="F23" s="115"/>
      <c r="G23" s="123"/>
    </row>
    <row r="24" spans="2:7" x14ac:dyDescent="0.25">
      <c r="B24" s="148" t="s">
        <v>113</v>
      </c>
      <c r="C24" s="215" t="s">
        <v>13</v>
      </c>
      <c r="D24" s="115">
        <f>ANALITICO!D199</f>
        <v>167520</v>
      </c>
      <c r="E24" s="115">
        <f>ANALITICO!G199</f>
        <v>143402.85999999999</v>
      </c>
      <c r="F24" s="115">
        <f>+E24-D24</f>
        <v>-24117.140000000014</v>
      </c>
      <c r="G24" s="123">
        <f>+F24/D24*100</f>
        <v>-14.396573543457505</v>
      </c>
    </row>
    <row r="25" spans="2:7" x14ac:dyDescent="0.25">
      <c r="B25" s="148"/>
      <c r="C25" s="147"/>
      <c r="D25" s="115"/>
      <c r="E25" s="115"/>
      <c r="F25" s="115"/>
      <c r="G25" s="123"/>
    </row>
    <row r="26" spans="2:7" x14ac:dyDescent="0.25">
      <c r="B26" s="148" t="s">
        <v>114</v>
      </c>
      <c r="C26" s="215" t="s">
        <v>14</v>
      </c>
      <c r="D26" s="115">
        <f>ANALITICO!D229</f>
        <v>1900</v>
      </c>
      <c r="E26" s="115">
        <f>ANALITICO!G229</f>
        <v>315794.24</v>
      </c>
      <c r="F26" s="115">
        <f>+E26-D26</f>
        <v>313894.24</v>
      </c>
      <c r="G26" s="123">
        <f>+F26/D26*100</f>
        <v>16520.749473684209</v>
      </c>
    </row>
    <row r="27" spans="2:7" x14ac:dyDescent="0.25">
      <c r="B27" s="148"/>
      <c r="C27" s="147"/>
      <c r="D27" s="115"/>
      <c r="E27" s="115"/>
      <c r="F27" s="115"/>
      <c r="G27" s="123"/>
    </row>
    <row r="28" spans="2:7" x14ac:dyDescent="0.25">
      <c r="B28" s="148" t="s">
        <v>115</v>
      </c>
      <c r="C28" s="215" t="s">
        <v>92</v>
      </c>
      <c r="D28" s="115">
        <v>0</v>
      </c>
      <c r="E28" s="115">
        <v>0</v>
      </c>
      <c r="F28" s="115">
        <f>+E28-D28</f>
        <v>0</v>
      </c>
      <c r="G28" s="123">
        <v>0</v>
      </c>
    </row>
    <row r="29" spans="2:7" x14ac:dyDescent="0.25">
      <c r="B29" s="148"/>
      <c r="C29" s="147"/>
      <c r="D29" s="115"/>
      <c r="E29" s="115"/>
      <c r="F29" s="115"/>
      <c r="G29" s="123"/>
    </row>
    <row r="30" spans="2:7" x14ac:dyDescent="0.25">
      <c r="B30" s="148" t="s">
        <v>116</v>
      </c>
      <c r="C30" s="215" t="s">
        <v>93</v>
      </c>
      <c r="D30" s="115">
        <f>ANALITICO!D252</f>
        <v>59054749</v>
      </c>
      <c r="E30" s="115">
        <f>ANALITICO!G252</f>
        <v>76562357.25999999</v>
      </c>
      <c r="F30" s="115">
        <f>+E30-D30</f>
        <v>17507608.25999999</v>
      </c>
      <c r="G30" s="123">
        <f>+F30/D30*100</f>
        <v>29.646401951517888</v>
      </c>
    </row>
    <row r="31" spans="2:7" x14ac:dyDescent="0.25">
      <c r="B31" s="33"/>
      <c r="C31" s="147"/>
      <c r="D31" s="115"/>
      <c r="E31" s="115"/>
      <c r="F31" s="115"/>
      <c r="G31" s="134"/>
    </row>
    <row r="32" spans="2:7" ht="26.4" x14ac:dyDescent="0.25">
      <c r="B32" s="148" t="s">
        <v>117</v>
      </c>
      <c r="C32" s="215" t="s">
        <v>97</v>
      </c>
      <c r="D32" s="115">
        <v>0</v>
      </c>
      <c r="E32" s="115">
        <v>0</v>
      </c>
      <c r="F32" s="115">
        <f>+E32-D32</f>
        <v>0</v>
      </c>
      <c r="G32" s="123">
        <v>0</v>
      </c>
    </row>
    <row r="33" spans="2:7" x14ac:dyDescent="0.25">
      <c r="B33" s="33"/>
      <c r="C33" s="16"/>
      <c r="D33" s="124"/>
      <c r="E33" s="115"/>
      <c r="G33" s="119"/>
    </row>
    <row r="34" spans="2:7" x14ac:dyDescent="0.25">
      <c r="B34" s="33"/>
      <c r="C34" s="16"/>
      <c r="D34" s="115"/>
      <c r="E34" s="115"/>
      <c r="F34" s="115"/>
      <c r="G34" s="134"/>
    </row>
    <row r="35" spans="2:7" ht="15.6" thickBot="1" x14ac:dyDescent="0.3">
      <c r="B35" s="30"/>
      <c r="C35" s="31"/>
      <c r="D35" s="127"/>
      <c r="E35" s="127"/>
      <c r="F35" s="125"/>
      <c r="G35" s="126"/>
    </row>
  </sheetData>
  <mergeCells count="7">
    <mergeCell ref="B1:G1"/>
    <mergeCell ref="B2:G2"/>
    <mergeCell ref="B5:G5"/>
    <mergeCell ref="B8:G8"/>
    <mergeCell ref="B11:B12"/>
    <mergeCell ref="C11:C12"/>
    <mergeCell ref="F11:G11"/>
  </mergeCells>
  <pageMargins left="0.7" right="0.7" top="0.75" bottom="0.75" header="0.3" footer="0.3"/>
  <pageSetup paperSize="9" scale="80" orientation="landscape"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6"/>
  <sheetViews>
    <sheetView view="pageBreakPreview" zoomScale="95" zoomScaleNormal="100" zoomScaleSheetLayoutView="95" workbookViewId="0">
      <selection activeCell="B9" sqref="B9:G9"/>
    </sheetView>
  </sheetViews>
  <sheetFormatPr baseColWidth="10" defaultRowHeight="15" x14ac:dyDescent="0.25"/>
  <cols>
    <col min="1" max="1" width="2.6640625" customWidth="1"/>
    <col min="2" max="2" width="9.88671875" customWidth="1"/>
    <col min="3" max="3" width="54.44140625" customWidth="1"/>
    <col min="4" max="5" width="25.5546875" style="118" customWidth="1"/>
    <col min="6" max="6" width="19.6640625" style="118" customWidth="1"/>
    <col min="7" max="7" width="20.33203125" style="118" customWidth="1"/>
    <col min="8" max="8" width="4.5546875" customWidth="1"/>
    <col min="257" max="257" width="2.6640625" customWidth="1"/>
    <col min="258" max="258" width="9.88671875" customWidth="1"/>
    <col min="259" max="259" width="54.44140625" customWidth="1"/>
    <col min="260" max="261" width="25.5546875" customWidth="1"/>
    <col min="262" max="262" width="19.6640625" customWidth="1"/>
    <col min="263" max="263" width="20.33203125" customWidth="1"/>
    <col min="264" max="264" width="4.5546875" customWidth="1"/>
    <col min="513" max="513" width="2.6640625" customWidth="1"/>
    <col min="514" max="514" width="9.88671875" customWidth="1"/>
    <col min="515" max="515" width="54.44140625" customWidth="1"/>
    <col min="516" max="517" width="25.5546875" customWidth="1"/>
    <col min="518" max="518" width="19.6640625" customWidth="1"/>
    <col min="519" max="519" width="20.33203125" customWidth="1"/>
    <col min="520" max="520" width="4.5546875" customWidth="1"/>
    <col min="769" max="769" width="2.6640625" customWidth="1"/>
    <col min="770" max="770" width="9.88671875" customWidth="1"/>
    <col min="771" max="771" width="54.44140625" customWidth="1"/>
    <col min="772" max="773" width="25.5546875" customWidth="1"/>
    <col min="774" max="774" width="19.6640625" customWidth="1"/>
    <col min="775" max="775" width="20.33203125" customWidth="1"/>
    <col min="776" max="776" width="4.5546875" customWidth="1"/>
    <col min="1025" max="1025" width="2.6640625" customWidth="1"/>
    <col min="1026" max="1026" width="9.88671875" customWidth="1"/>
    <col min="1027" max="1027" width="54.44140625" customWidth="1"/>
    <col min="1028" max="1029" width="25.5546875" customWidth="1"/>
    <col min="1030" max="1030" width="19.6640625" customWidth="1"/>
    <col min="1031" max="1031" width="20.33203125" customWidth="1"/>
    <col min="1032" max="1032" width="4.5546875" customWidth="1"/>
    <col min="1281" max="1281" width="2.6640625" customWidth="1"/>
    <col min="1282" max="1282" width="9.88671875" customWidth="1"/>
    <col min="1283" max="1283" width="54.44140625" customWidth="1"/>
    <col min="1284" max="1285" width="25.5546875" customWidth="1"/>
    <col min="1286" max="1286" width="19.6640625" customWidth="1"/>
    <col min="1287" max="1287" width="20.33203125" customWidth="1"/>
    <col min="1288" max="1288" width="4.5546875" customWidth="1"/>
    <col min="1537" max="1537" width="2.6640625" customWidth="1"/>
    <col min="1538" max="1538" width="9.88671875" customWidth="1"/>
    <col min="1539" max="1539" width="54.44140625" customWidth="1"/>
    <col min="1540" max="1541" width="25.5546875" customWidth="1"/>
    <col min="1542" max="1542" width="19.6640625" customWidth="1"/>
    <col min="1543" max="1543" width="20.33203125" customWidth="1"/>
    <col min="1544" max="1544" width="4.5546875" customWidth="1"/>
    <col min="1793" max="1793" width="2.6640625" customWidth="1"/>
    <col min="1794" max="1794" width="9.88671875" customWidth="1"/>
    <col min="1795" max="1795" width="54.44140625" customWidth="1"/>
    <col min="1796" max="1797" width="25.5546875" customWidth="1"/>
    <col min="1798" max="1798" width="19.6640625" customWidth="1"/>
    <col min="1799" max="1799" width="20.33203125" customWidth="1"/>
    <col min="1800" max="1800" width="4.5546875" customWidth="1"/>
    <col min="2049" max="2049" width="2.6640625" customWidth="1"/>
    <col min="2050" max="2050" width="9.88671875" customWidth="1"/>
    <col min="2051" max="2051" width="54.44140625" customWidth="1"/>
    <col min="2052" max="2053" width="25.5546875" customWidth="1"/>
    <col min="2054" max="2054" width="19.6640625" customWidth="1"/>
    <col min="2055" max="2055" width="20.33203125" customWidth="1"/>
    <col min="2056" max="2056" width="4.5546875" customWidth="1"/>
    <col min="2305" max="2305" width="2.6640625" customWidth="1"/>
    <col min="2306" max="2306" width="9.88671875" customWidth="1"/>
    <col min="2307" max="2307" width="54.44140625" customWidth="1"/>
    <col min="2308" max="2309" width="25.5546875" customWidth="1"/>
    <col min="2310" max="2310" width="19.6640625" customWidth="1"/>
    <col min="2311" max="2311" width="20.33203125" customWidth="1"/>
    <col min="2312" max="2312" width="4.5546875" customWidth="1"/>
    <col min="2561" max="2561" width="2.6640625" customWidth="1"/>
    <col min="2562" max="2562" width="9.88671875" customWidth="1"/>
    <col min="2563" max="2563" width="54.44140625" customWidth="1"/>
    <col min="2564" max="2565" width="25.5546875" customWidth="1"/>
    <col min="2566" max="2566" width="19.6640625" customWidth="1"/>
    <col min="2567" max="2567" width="20.33203125" customWidth="1"/>
    <col min="2568" max="2568" width="4.5546875" customWidth="1"/>
    <col min="2817" max="2817" width="2.6640625" customWidth="1"/>
    <col min="2818" max="2818" width="9.88671875" customWidth="1"/>
    <col min="2819" max="2819" width="54.44140625" customWidth="1"/>
    <col min="2820" max="2821" width="25.5546875" customWidth="1"/>
    <col min="2822" max="2822" width="19.6640625" customWidth="1"/>
    <col min="2823" max="2823" width="20.33203125" customWidth="1"/>
    <col min="2824" max="2824" width="4.5546875" customWidth="1"/>
    <col min="3073" max="3073" width="2.6640625" customWidth="1"/>
    <col min="3074" max="3074" width="9.88671875" customWidth="1"/>
    <col min="3075" max="3075" width="54.44140625" customWidth="1"/>
    <col min="3076" max="3077" width="25.5546875" customWidth="1"/>
    <col min="3078" max="3078" width="19.6640625" customWidth="1"/>
    <col min="3079" max="3079" width="20.33203125" customWidth="1"/>
    <col min="3080" max="3080" width="4.5546875" customWidth="1"/>
    <col min="3329" max="3329" width="2.6640625" customWidth="1"/>
    <col min="3330" max="3330" width="9.88671875" customWidth="1"/>
    <col min="3331" max="3331" width="54.44140625" customWidth="1"/>
    <col min="3332" max="3333" width="25.5546875" customWidth="1"/>
    <col min="3334" max="3334" width="19.6640625" customWidth="1"/>
    <col min="3335" max="3335" width="20.33203125" customWidth="1"/>
    <col min="3336" max="3336" width="4.5546875" customWidth="1"/>
    <col min="3585" max="3585" width="2.6640625" customWidth="1"/>
    <col min="3586" max="3586" width="9.88671875" customWidth="1"/>
    <col min="3587" max="3587" width="54.44140625" customWidth="1"/>
    <col min="3588" max="3589" width="25.5546875" customWidth="1"/>
    <col min="3590" max="3590" width="19.6640625" customWidth="1"/>
    <col min="3591" max="3591" width="20.33203125" customWidth="1"/>
    <col min="3592" max="3592" width="4.5546875" customWidth="1"/>
    <col min="3841" max="3841" width="2.6640625" customWidth="1"/>
    <col min="3842" max="3842" width="9.88671875" customWidth="1"/>
    <col min="3843" max="3843" width="54.44140625" customWidth="1"/>
    <col min="3844" max="3845" width="25.5546875" customWidth="1"/>
    <col min="3846" max="3846" width="19.6640625" customWidth="1"/>
    <col min="3847" max="3847" width="20.33203125" customWidth="1"/>
    <col min="3848" max="3848" width="4.5546875" customWidth="1"/>
    <col min="4097" max="4097" width="2.6640625" customWidth="1"/>
    <col min="4098" max="4098" width="9.88671875" customWidth="1"/>
    <col min="4099" max="4099" width="54.44140625" customWidth="1"/>
    <col min="4100" max="4101" width="25.5546875" customWidth="1"/>
    <col min="4102" max="4102" width="19.6640625" customWidth="1"/>
    <col min="4103" max="4103" width="20.33203125" customWidth="1"/>
    <col min="4104" max="4104" width="4.5546875" customWidth="1"/>
    <col min="4353" max="4353" width="2.6640625" customWidth="1"/>
    <col min="4354" max="4354" width="9.88671875" customWidth="1"/>
    <col min="4355" max="4355" width="54.44140625" customWidth="1"/>
    <col min="4356" max="4357" width="25.5546875" customWidth="1"/>
    <col min="4358" max="4358" width="19.6640625" customWidth="1"/>
    <col min="4359" max="4359" width="20.33203125" customWidth="1"/>
    <col min="4360" max="4360" width="4.5546875" customWidth="1"/>
    <col min="4609" max="4609" width="2.6640625" customWidth="1"/>
    <col min="4610" max="4610" width="9.88671875" customWidth="1"/>
    <col min="4611" max="4611" width="54.44140625" customWidth="1"/>
    <col min="4612" max="4613" width="25.5546875" customWidth="1"/>
    <col min="4614" max="4614" width="19.6640625" customWidth="1"/>
    <col min="4615" max="4615" width="20.33203125" customWidth="1"/>
    <col min="4616" max="4616" width="4.5546875" customWidth="1"/>
    <col min="4865" max="4865" width="2.6640625" customWidth="1"/>
    <col min="4866" max="4866" width="9.88671875" customWidth="1"/>
    <col min="4867" max="4867" width="54.44140625" customWidth="1"/>
    <col min="4868" max="4869" width="25.5546875" customWidth="1"/>
    <col min="4870" max="4870" width="19.6640625" customWidth="1"/>
    <col min="4871" max="4871" width="20.33203125" customWidth="1"/>
    <col min="4872" max="4872" width="4.5546875" customWidth="1"/>
    <col min="5121" max="5121" width="2.6640625" customWidth="1"/>
    <col min="5122" max="5122" width="9.88671875" customWidth="1"/>
    <col min="5123" max="5123" width="54.44140625" customWidth="1"/>
    <col min="5124" max="5125" width="25.5546875" customWidth="1"/>
    <col min="5126" max="5126" width="19.6640625" customWidth="1"/>
    <col min="5127" max="5127" width="20.33203125" customWidth="1"/>
    <col min="5128" max="5128" width="4.5546875" customWidth="1"/>
    <col min="5377" max="5377" width="2.6640625" customWidth="1"/>
    <col min="5378" max="5378" width="9.88671875" customWidth="1"/>
    <col min="5379" max="5379" width="54.44140625" customWidth="1"/>
    <col min="5380" max="5381" width="25.5546875" customWidth="1"/>
    <col min="5382" max="5382" width="19.6640625" customWidth="1"/>
    <col min="5383" max="5383" width="20.33203125" customWidth="1"/>
    <col min="5384" max="5384" width="4.5546875" customWidth="1"/>
    <col min="5633" max="5633" width="2.6640625" customWidth="1"/>
    <col min="5634" max="5634" width="9.88671875" customWidth="1"/>
    <col min="5635" max="5635" width="54.44140625" customWidth="1"/>
    <col min="5636" max="5637" width="25.5546875" customWidth="1"/>
    <col min="5638" max="5638" width="19.6640625" customWidth="1"/>
    <col min="5639" max="5639" width="20.33203125" customWidth="1"/>
    <col min="5640" max="5640" width="4.5546875" customWidth="1"/>
    <col min="5889" max="5889" width="2.6640625" customWidth="1"/>
    <col min="5890" max="5890" width="9.88671875" customWidth="1"/>
    <col min="5891" max="5891" width="54.44140625" customWidth="1"/>
    <col min="5892" max="5893" width="25.5546875" customWidth="1"/>
    <col min="5894" max="5894" width="19.6640625" customWidth="1"/>
    <col min="5895" max="5895" width="20.33203125" customWidth="1"/>
    <col min="5896" max="5896" width="4.5546875" customWidth="1"/>
    <col min="6145" max="6145" width="2.6640625" customWidth="1"/>
    <col min="6146" max="6146" width="9.88671875" customWidth="1"/>
    <col min="6147" max="6147" width="54.44140625" customWidth="1"/>
    <col min="6148" max="6149" width="25.5546875" customWidth="1"/>
    <col min="6150" max="6150" width="19.6640625" customWidth="1"/>
    <col min="6151" max="6151" width="20.33203125" customWidth="1"/>
    <col min="6152" max="6152" width="4.5546875" customWidth="1"/>
    <col min="6401" max="6401" width="2.6640625" customWidth="1"/>
    <col min="6402" max="6402" width="9.88671875" customWidth="1"/>
    <col min="6403" max="6403" width="54.44140625" customWidth="1"/>
    <col min="6404" max="6405" width="25.5546875" customWidth="1"/>
    <col min="6406" max="6406" width="19.6640625" customWidth="1"/>
    <col min="6407" max="6407" width="20.33203125" customWidth="1"/>
    <col min="6408" max="6408" width="4.5546875" customWidth="1"/>
    <col min="6657" max="6657" width="2.6640625" customWidth="1"/>
    <col min="6658" max="6658" width="9.88671875" customWidth="1"/>
    <col min="6659" max="6659" width="54.44140625" customWidth="1"/>
    <col min="6660" max="6661" width="25.5546875" customWidth="1"/>
    <col min="6662" max="6662" width="19.6640625" customWidth="1"/>
    <col min="6663" max="6663" width="20.33203125" customWidth="1"/>
    <col min="6664" max="6664" width="4.5546875" customWidth="1"/>
    <col min="6913" max="6913" width="2.6640625" customWidth="1"/>
    <col min="6914" max="6914" width="9.88671875" customWidth="1"/>
    <col min="6915" max="6915" width="54.44140625" customWidth="1"/>
    <col min="6916" max="6917" width="25.5546875" customWidth="1"/>
    <col min="6918" max="6918" width="19.6640625" customWidth="1"/>
    <col min="6919" max="6919" width="20.33203125" customWidth="1"/>
    <col min="6920" max="6920" width="4.5546875" customWidth="1"/>
    <col min="7169" max="7169" width="2.6640625" customWidth="1"/>
    <col min="7170" max="7170" width="9.88671875" customWidth="1"/>
    <col min="7171" max="7171" width="54.44140625" customWidth="1"/>
    <col min="7172" max="7173" width="25.5546875" customWidth="1"/>
    <col min="7174" max="7174" width="19.6640625" customWidth="1"/>
    <col min="7175" max="7175" width="20.33203125" customWidth="1"/>
    <col min="7176" max="7176" width="4.5546875" customWidth="1"/>
    <col min="7425" max="7425" width="2.6640625" customWidth="1"/>
    <col min="7426" max="7426" width="9.88671875" customWidth="1"/>
    <col min="7427" max="7427" width="54.44140625" customWidth="1"/>
    <col min="7428" max="7429" width="25.5546875" customWidth="1"/>
    <col min="7430" max="7430" width="19.6640625" customWidth="1"/>
    <col min="7431" max="7431" width="20.33203125" customWidth="1"/>
    <col min="7432" max="7432" width="4.5546875" customWidth="1"/>
    <col min="7681" max="7681" width="2.6640625" customWidth="1"/>
    <col min="7682" max="7682" width="9.88671875" customWidth="1"/>
    <col min="7683" max="7683" width="54.44140625" customWidth="1"/>
    <col min="7684" max="7685" width="25.5546875" customWidth="1"/>
    <col min="7686" max="7686" width="19.6640625" customWidth="1"/>
    <col min="7687" max="7687" width="20.33203125" customWidth="1"/>
    <col min="7688" max="7688" width="4.5546875" customWidth="1"/>
    <col min="7937" max="7937" width="2.6640625" customWidth="1"/>
    <col min="7938" max="7938" width="9.88671875" customWidth="1"/>
    <col min="7939" max="7939" width="54.44140625" customWidth="1"/>
    <col min="7940" max="7941" width="25.5546875" customWidth="1"/>
    <col min="7942" max="7942" width="19.6640625" customWidth="1"/>
    <col min="7943" max="7943" width="20.33203125" customWidth="1"/>
    <col min="7944" max="7944" width="4.5546875" customWidth="1"/>
    <col min="8193" max="8193" width="2.6640625" customWidth="1"/>
    <col min="8194" max="8194" width="9.88671875" customWidth="1"/>
    <col min="8195" max="8195" width="54.44140625" customWidth="1"/>
    <col min="8196" max="8197" width="25.5546875" customWidth="1"/>
    <col min="8198" max="8198" width="19.6640625" customWidth="1"/>
    <col min="8199" max="8199" width="20.33203125" customWidth="1"/>
    <col min="8200" max="8200" width="4.5546875" customWidth="1"/>
    <col min="8449" max="8449" width="2.6640625" customWidth="1"/>
    <col min="8450" max="8450" width="9.88671875" customWidth="1"/>
    <col min="8451" max="8451" width="54.44140625" customWidth="1"/>
    <col min="8452" max="8453" width="25.5546875" customWidth="1"/>
    <col min="8454" max="8454" width="19.6640625" customWidth="1"/>
    <col min="8455" max="8455" width="20.33203125" customWidth="1"/>
    <col min="8456" max="8456" width="4.5546875" customWidth="1"/>
    <col min="8705" max="8705" width="2.6640625" customWidth="1"/>
    <col min="8706" max="8706" width="9.88671875" customWidth="1"/>
    <col min="8707" max="8707" width="54.44140625" customWidth="1"/>
    <col min="8708" max="8709" width="25.5546875" customWidth="1"/>
    <col min="8710" max="8710" width="19.6640625" customWidth="1"/>
    <col min="8711" max="8711" width="20.33203125" customWidth="1"/>
    <col min="8712" max="8712" width="4.5546875" customWidth="1"/>
    <col min="8961" max="8961" width="2.6640625" customWidth="1"/>
    <col min="8962" max="8962" width="9.88671875" customWidth="1"/>
    <col min="8963" max="8963" width="54.44140625" customWidth="1"/>
    <col min="8964" max="8965" width="25.5546875" customWidth="1"/>
    <col min="8966" max="8966" width="19.6640625" customWidth="1"/>
    <col min="8967" max="8967" width="20.33203125" customWidth="1"/>
    <col min="8968" max="8968" width="4.5546875" customWidth="1"/>
    <col min="9217" max="9217" width="2.6640625" customWidth="1"/>
    <col min="9218" max="9218" width="9.88671875" customWidth="1"/>
    <col min="9219" max="9219" width="54.44140625" customWidth="1"/>
    <col min="9220" max="9221" width="25.5546875" customWidth="1"/>
    <col min="9222" max="9222" width="19.6640625" customWidth="1"/>
    <col min="9223" max="9223" width="20.33203125" customWidth="1"/>
    <col min="9224" max="9224" width="4.5546875" customWidth="1"/>
    <col min="9473" max="9473" width="2.6640625" customWidth="1"/>
    <col min="9474" max="9474" width="9.88671875" customWidth="1"/>
    <col min="9475" max="9475" width="54.44140625" customWidth="1"/>
    <col min="9476" max="9477" width="25.5546875" customWidth="1"/>
    <col min="9478" max="9478" width="19.6640625" customWidth="1"/>
    <col min="9479" max="9479" width="20.33203125" customWidth="1"/>
    <col min="9480" max="9480" width="4.5546875" customWidth="1"/>
    <col min="9729" max="9729" width="2.6640625" customWidth="1"/>
    <col min="9730" max="9730" width="9.88671875" customWidth="1"/>
    <col min="9731" max="9731" width="54.44140625" customWidth="1"/>
    <col min="9732" max="9733" width="25.5546875" customWidth="1"/>
    <col min="9734" max="9734" width="19.6640625" customWidth="1"/>
    <col min="9735" max="9735" width="20.33203125" customWidth="1"/>
    <col min="9736" max="9736" width="4.5546875" customWidth="1"/>
    <col min="9985" max="9985" width="2.6640625" customWidth="1"/>
    <col min="9986" max="9986" width="9.88671875" customWidth="1"/>
    <col min="9987" max="9987" width="54.44140625" customWidth="1"/>
    <col min="9988" max="9989" width="25.5546875" customWidth="1"/>
    <col min="9990" max="9990" width="19.6640625" customWidth="1"/>
    <col min="9991" max="9991" width="20.33203125" customWidth="1"/>
    <col min="9992" max="9992" width="4.5546875" customWidth="1"/>
    <col min="10241" max="10241" width="2.6640625" customWidth="1"/>
    <col min="10242" max="10242" width="9.88671875" customWidth="1"/>
    <col min="10243" max="10243" width="54.44140625" customWidth="1"/>
    <col min="10244" max="10245" width="25.5546875" customWidth="1"/>
    <col min="10246" max="10246" width="19.6640625" customWidth="1"/>
    <col min="10247" max="10247" width="20.33203125" customWidth="1"/>
    <col min="10248" max="10248" width="4.5546875" customWidth="1"/>
    <col min="10497" max="10497" width="2.6640625" customWidth="1"/>
    <col min="10498" max="10498" width="9.88671875" customWidth="1"/>
    <col min="10499" max="10499" width="54.44140625" customWidth="1"/>
    <col min="10500" max="10501" width="25.5546875" customWidth="1"/>
    <col min="10502" max="10502" width="19.6640625" customWidth="1"/>
    <col min="10503" max="10503" width="20.33203125" customWidth="1"/>
    <col min="10504" max="10504" width="4.5546875" customWidth="1"/>
    <col min="10753" max="10753" width="2.6640625" customWidth="1"/>
    <col min="10754" max="10754" width="9.88671875" customWidth="1"/>
    <col min="10755" max="10755" width="54.44140625" customWidth="1"/>
    <col min="10756" max="10757" width="25.5546875" customWidth="1"/>
    <col min="10758" max="10758" width="19.6640625" customWidth="1"/>
    <col min="10759" max="10759" width="20.33203125" customWidth="1"/>
    <col min="10760" max="10760" width="4.5546875" customWidth="1"/>
    <col min="11009" max="11009" width="2.6640625" customWidth="1"/>
    <col min="11010" max="11010" width="9.88671875" customWidth="1"/>
    <col min="11011" max="11011" width="54.44140625" customWidth="1"/>
    <col min="11012" max="11013" width="25.5546875" customWidth="1"/>
    <col min="11014" max="11014" width="19.6640625" customWidth="1"/>
    <col min="11015" max="11015" width="20.33203125" customWidth="1"/>
    <col min="11016" max="11016" width="4.5546875" customWidth="1"/>
    <col min="11265" max="11265" width="2.6640625" customWidth="1"/>
    <col min="11266" max="11266" width="9.88671875" customWidth="1"/>
    <col min="11267" max="11267" width="54.44140625" customWidth="1"/>
    <col min="11268" max="11269" width="25.5546875" customWidth="1"/>
    <col min="11270" max="11270" width="19.6640625" customWidth="1"/>
    <col min="11271" max="11271" width="20.33203125" customWidth="1"/>
    <col min="11272" max="11272" width="4.5546875" customWidth="1"/>
    <col min="11521" max="11521" width="2.6640625" customWidth="1"/>
    <col min="11522" max="11522" width="9.88671875" customWidth="1"/>
    <col min="11523" max="11523" width="54.44140625" customWidth="1"/>
    <col min="11524" max="11525" width="25.5546875" customWidth="1"/>
    <col min="11526" max="11526" width="19.6640625" customWidth="1"/>
    <col min="11527" max="11527" width="20.33203125" customWidth="1"/>
    <col min="11528" max="11528" width="4.5546875" customWidth="1"/>
    <col min="11777" max="11777" width="2.6640625" customWidth="1"/>
    <col min="11778" max="11778" width="9.88671875" customWidth="1"/>
    <col min="11779" max="11779" width="54.44140625" customWidth="1"/>
    <col min="11780" max="11781" width="25.5546875" customWidth="1"/>
    <col min="11782" max="11782" width="19.6640625" customWidth="1"/>
    <col min="11783" max="11783" width="20.33203125" customWidth="1"/>
    <col min="11784" max="11784" width="4.5546875" customWidth="1"/>
    <col min="12033" max="12033" width="2.6640625" customWidth="1"/>
    <col min="12034" max="12034" width="9.88671875" customWidth="1"/>
    <col min="12035" max="12035" width="54.44140625" customWidth="1"/>
    <col min="12036" max="12037" width="25.5546875" customWidth="1"/>
    <col min="12038" max="12038" width="19.6640625" customWidth="1"/>
    <col min="12039" max="12039" width="20.33203125" customWidth="1"/>
    <col min="12040" max="12040" width="4.5546875" customWidth="1"/>
    <col min="12289" max="12289" width="2.6640625" customWidth="1"/>
    <col min="12290" max="12290" width="9.88671875" customWidth="1"/>
    <col min="12291" max="12291" width="54.44140625" customWidth="1"/>
    <col min="12292" max="12293" width="25.5546875" customWidth="1"/>
    <col min="12294" max="12294" width="19.6640625" customWidth="1"/>
    <col min="12295" max="12295" width="20.33203125" customWidth="1"/>
    <col min="12296" max="12296" width="4.5546875" customWidth="1"/>
    <col min="12545" max="12545" width="2.6640625" customWidth="1"/>
    <col min="12546" max="12546" width="9.88671875" customWidth="1"/>
    <col min="12547" max="12547" width="54.44140625" customWidth="1"/>
    <col min="12548" max="12549" width="25.5546875" customWidth="1"/>
    <col min="12550" max="12550" width="19.6640625" customWidth="1"/>
    <col min="12551" max="12551" width="20.33203125" customWidth="1"/>
    <col min="12552" max="12552" width="4.5546875" customWidth="1"/>
    <col min="12801" max="12801" width="2.6640625" customWidth="1"/>
    <col min="12802" max="12802" width="9.88671875" customWidth="1"/>
    <col min="12803" max="12803" width="54.44140625" customWidth="1"/>
    <col min="12804" max="12805" width="25.5546875" customWidth="1"/>
    <col min="12806" max="12806" width="19.6640625" customWidth="1"/>
    <col min="12807" max="12807" width="20.33203125" customWidth="1"/>
    <col min="12808" max="12808" width="4.5546875" customWidth="1"/>
    <col min="13057" max="13057" width="2.6640625" customWidth="1"/>
    <col min="13058" max="13058" width="9.88671875" customWidth="1"/>
    <col min="13059" max="13059" width="54.44140625" customWidth="1"/>
    <col min="13060" max="13061" width="25.5546875" customWidth="1"/>
    <col min="13062" max="13062" width="19.6640625" customWidth="1"/>
    <col min="13063" max="13063" width="20.33203125" customWidth="1"/>
    <col min="13064" max="13064" width="4.5546875" customWidth="1"/>
    <col min="13313" max="13313" width="2.6640625" customWidth="1"/>
    <col min="13314" max="13314" width="9.88671875" customWidth="1"/>
    <col min="13315" max="13315" width="54.44140625" customWidth="1"/>
    <col min="13316" max="13317" width="25.5546875" customWidth="1"/>
    <col min="13318" max="13318" width="19.6640625" customWidth="1"/>
    <col min="13319" max="13319" width="20.33203125" customWidth="1"/>
    <col min="13320" max="13320" width="4.5546875" customWidth="1"/>
    <col min="13569" max="13569" width="2.6640625" customWidth="1"/>
    <col min="13570" max="13570" width="9.88671875" customWidth="1"/>
    <col min="13571" max="13571" width="54.44140625" customWidth="1"/>
    <col min="13572" max="13573" width="25.5546875" customWidth="1"/>
    <col min="13574" max="13574" width="19.6640625" customWidth="1"/>
    <col min="13575" max="13575" width="20.33203125" customWidth="1"/>
    <col min="13576" max="13576" width="4.5546875" customWidth="1"/>
    <col min="13825" max="13825" width="2.6640625" customWidth="1"/>
    <col min="13826" max="13826" width="9.88671875" customWidth="1"/>
    <col min="13827" max="13827" width="54.44140625" customWidth="1"/>
    <col min="13828" max="13829" width="25.5546875" customWidth="1"/>
    <col min="13830" max="13830" width="19.6640625" customWidth="1"/>
    <col min="13831" max="13831" width="20.33203125" customWidth="1"/>
    <col min="13832" max="13832" width="4.5546875" customWidth="1"/>
    <col min="14081" max="14081" width="2.6640625" customWidth="1"/>
    <col min="14082" max="14082" width="9.88671875" customWidth="1"/>
    <col min="14083" max="14083" width="54.44140625" customWidth="1"/>
    <col min="14084" max="14085" width="25.5546875" customWidth="1"/>
    <col min="14086" max="14086" width="19.6640625" customWidth="1"/>
    <col min="14087" max="14087" width="20.33203125" customWidth="1"/>
    <col min="14088" max="14088" width="4.5546875" customWidth="1"/>
    <col min="14337" max="14337" width="2.6640625" customWidth="1"/>
    <col min="14338" max="14338" width="9.88671875" customWidth="1"/>
    <col min="14339" max="14339" width="54.44140625" customWidth="1"/>
    <col min="14340" max="14341" width="25.5546875" customWidth="1"/>
    <col min="14342" max="14342" width="19.6640625" customWidth="1"/>
    <col min="14343" max="14343" width="20.33203125" customWidth="1"/>
    <col min="14344" max="14344" width="4.5546875" customWidth="1"/>
    <col min="14593" max="14593" width="2.6640625" customWidth="1"/>
    <col min="14594" max="14594" width="9.88671875" customWidth="1"/>
    <col min="14595" max="14595" width="54.44140625" customWidth="1"/>
    <col min="14596" max="14597" width="25.5546875" customWidth="1"/>
    <col min="14598" max="14598" width="19.6640625" customWidth="1"/>
    <col min="14599" max="14599" width="20.33203125" customWidth="1"/>
    <col min="14600" max="14600" width="4.5546875" customWidth="1"/>
    <col min="14849" max="14849" width="2.6640625" customWidth="1"/>
    <col min="14850" max="14850" width="9.88671875" customWidth="1"/>
    <col min="14851" max="14851" width="54.44140625" customWidth="1"/>
    <col min="14852" max="14853" width="25.5546875" customWidth="1"/>
    <col min="14854" max="14854" width="19.6640625" customWidth="1"/>
    <col min="14855" max="14855" width="20.33203125" customWidth="1"/>
    <col min="14856" max="14856" width="4.5546875" customWidth="1"/>
    <col min="15105" max="15105" width="2.6640625" customWidth="1"/>
    <col min="15106" max="15106" width="9.88671875" customWidth="1"/>
    <col min="15107" max="15107" width="54.44140625" customWidth="1"/>
    <col min="15108" max="15109" width="25.5546875" customWidth="1"/>
    <col min="15110" max="15110" width="19.6640625" customWidth="1"/>
    <col min="15111" max="15111" width="20.33203125" customWidth="1"/>
    <col min="15112" max="15112" width="4.5546875" customWidth="1"/>
    <col min="15361" max="15361" width="2.6640625" customWidth="1"/>
    <col min="15362" max="15362" width="9.88671875" customWidth="1"/>
    <col min="15363" max="15363" width="54.44140625" customWidth="1"/>
    <col min="15364" max="15365" width="25.5546875" customWidth="1"/>
    <col min="15366" max="15366" width="19.6640625" customWidth="1"/>
    <col min="15367" max="15367" width="20.33203125" customWidth="1"/>
    <col min="15368" max="15368" width="4.5546875" customWidth="1"/>
    <col min="15617" max="15617" width="2.6640625" customWidth="1"/>
    <col min="15618" max="15618" width="9.88671875" customWidth="1"/>
    <col min="15619" max="15619" width="54.44140625" customWidth="1"/>
    <col min="15620" max="15621" width="25.5546875" customWidth="1"/>
    <col min="15622" max="15622" width="19.6640625" customWidth="1"/>
    <col min="15623" max="15623" width="20.33203125" customWidth="1"/>
    <col min="15624" max="15624" width="4.5546875" customWidth="1"/>
    <col min="15873" max="15873" width="2.6640625" customWidth="1"/>
    <col min="15874" max="15874" width="9.88671875" customWidth="1"/>
    <col min="15875" max="15875" width="54.44140625" customWidth="1"/>
    <col min="15876" max="15877" width="25.5546875" customWidth="1"/>
    <col min="15878" max="15878" width="19.6640625" customWidth="1"/>
    <col min="15879" max="15879" width="20.33203125" customWidth="1"/>
    <col min="15880" max="15880" width="4.5546875" customWidth="1"/>
    <col min="16129" max="16129" width="2.6640625" customWidth="1"/>
    <col min="16130" max="16130" width="9.88671875" customWidth="1"/>
    <col min="16131" max="16131" width="54.44140625" customWidth="1"/>
    <col min="16132" max="16133" width="25.5546875" customWidth="1"/>
    <col min="16134" max="16134" width="19.6640625" customWidth="1"/>
    <col min="16135" max="16135" width="20.33203125" customWidth="1"/>
    <col min="16136" max="16136" width="4.5546875" customWidth="1"/>
  </cols>
  <sheetData>
    <row r="1" spans="2:10" ht="17.399999999999999" x14ac:dyDescent="0.3">
      <c r="B1" s="275" t="s">
        <v>194</v>
      </c>
      <c r="C1" s="275"/>
      <c r="D1" s="275"/>
      <c r="E1" s="275"/>
      <c r="F1" s="275"/>
      <c r="G1" s="275"/>
    </row>
    <row r="2" spans="2:10" ht="17.399999999999999" x14ac:dyDescent="0.3">
      <c r="B2" s="275" t="s">
        <v>281</v>
      </c>
      <c r="C2" s="275"/>
      <c r="D2" s="275"/>
      <c r="E2" s="275"/>
      <c r="F2" s="275"/>
      <c r="G2" s="275"/>
    </row>
    <row r="3" spans="2:10" ht="15.6" x14ac:dyDescent="0.3">
      <c r="G3" s="27"/>
    </row>
    <row r="5" spans="2:10" ht="17.399999999999999" x14ac:dyDescent="0.3">
      <c r="B5" s="275" t="s">
        <v>358</v>
      </c>
      <c r="C5" s="275"/>
      <c r="D5" s="275"/>
      <c r="E5" s="275"/>
      <c r="F5" s="275"/>
      <c r="G5" s="275"/>
    </row>
    <row r="6" spans="2:10" ht="17.399999999999999" x14ac:dyDescent="0.3">
      <c r="B6" s="275"/>
      <c r="C6" s="275"/>
      <c r="D6" s="275"/>
      <c r="E6" s="275"/>
      <c r="F6" s="275"/>
      <c r="G6" s="275"/>
    </row>
    <row r="7" spans="2:10" ht="15.6" x14ac:dyDescent="0.3">
      <c r="B7" s="10"/>
      <c r="C7" s="10"/>
      <c r="D7" s="11"/>
      <c r="E7" s="11"/>
      <c r="G7" s="27"/>
    </row>
    <row r="8" spans="2:10" ht="15.6" x14ac:dyDescent="0.3">
      <c r="B8" s="10"/>
      <c r="C8" s="10"/>
      <c r="D8" s="11"/>
      <c r="E8" s="11"/>
      <c r="G8" s="27"/>
    </row>
    <row r="9" spans="2:10" ht="15.6" x14ac:dyDescent="0.25">
      <c r="B9" s="277" t="s">
        <v>385</v>
      </c>
      <c r="C9" s="277"/>
      <c r="D9" s="277"/>
      <c r="E9" s="277"/>
      <c r="F9" s="277"/>
      <c r="G9" s="277"/>
    </row>
    <row r="10" spans="2:10" ht="15.6" x14ac:dyDescent="0.25">
      <c r="B10" s="150"/>
      <c r="C10" s="150"/>
      <c r="D10" s="150"/>
      <c r="E10" s="150"/>
      <c r="F10" s="150"/>
      <c r="G10" s="150"/>
    </row>
    <row r="11" spans="2:10" ht="15.6" thickBot="1" x14ac:dyDescent="0.3"/>
    <row r="12" spans="2:10" ht="16.2" thickBot="1" x14ac:dyDescent="0.35">
      <c r="B12" s="308" t="s">
        <v>3</v>
      </c>
      <c r="C12" s="308" t="s">
        <v>8</v>
      </c>
      <c r="D12" s="21" t="s">
        <v>4</v>
      </c>
      <c r="E12" s="21" t="s">
        <v>4</v>
      </c>
      <c r="F12" s="308" t="s">
        <v>9</v>
      </c>
      <c r="G12" s="308"/>
    </row>
    <row r="13" spans="2:10" ht="16.2" thickBot="1" x14ac:dyDescent="0.35">
      <c r="B13" s="309"/>
      <c r="C13" s="309"/>
      <c r="D13" s="22" t="s">
        <v>359</v>
      </c>
      <c r="E13" s="22" t="s">
        <v>361</v>
      </c>
      <c r="F13" s="23" t="s">
        <v>6</v>
      </c>
      <c r="G13" s="23" t="s">
        <v>7</v>
      </c>
    </row>
    <row r="14" spans="2:10" x14ac:dyDescent="0.25">
      <c r="B14" s="212"/>
      <c r="C14" s="25"/>
      <c r="D14" s="213"/>
      <c r="E14" s="213"/>
      <c r="F14" s="213"/>
      <c r="G14" s="214"/>
    </row>
    <row r="15" spans="2:10" ht="15.6" x14ac:dyDescent="0.3">
      <c r="B15" s="19"/>
      <c r="C15" s="11" t="s">
        <v>10</v>
      </c>
      <c r="D15" s="117">
        <f>SUM(D17:D35)</f>
        <v>62685928</v>
      </c>
      <c r="E15" s="152">
        <f>SUM(E17:E35)</f>
        <v>83706543.118000001</v>
      </c>
      <c r="F15" s="117">
        <f>+E15-D15</f>
        <v>21020615.118000001</v>
      </c>
      <c r="G15" s="121">
        <f>+F15/D15*100</f>
        <v>33.533227932750712</v>
      </c>
      <c r="I15" s="151"/>
      <c r="J15" s="151"/>
    </row>
    <row r="16" spans="2:10" x14ac:dyDescent="0.25">
      <c r="B16" s="17"/>
      <c r="G16" s="122"/>
    </row>
    <row r="17" spans="2:7" x14ac:dyDescent="0.25">
      <c r="B17" s="148" t="s">
        <v>109</v>
      </c>
      <c r="C17" s="215" t="s">
        <v>11</v>
      </c>
      <c r="D17" s="115">
        <f>'COMPARATIVO 1'!D16</f>
        <v>596000</v>
      </c>
      <c r="E17" s="115">
        <f>EDICTO!B14</f>
        <v>542883.86919999996</v>
      </c>
      <c r="F17" s="115">
        <f>+E17-D17</f>
        <v>-53116.130800000043</v>
      </c>
      <c r="G17" s="123">
        <f>+F17/D17*100</f>
        <v>-8.9121024832214832</v>
      </c>
    </row>
    <row r="18" spans="2:7" x14ac:dyDescent="0.25">
      <c r="B18" s="148"/>
      <c r="C18" s="147"/>
      <c r="D18" s="115"/>
      <c r="E18" s="115"/>
      <c r="G18" s="122"/>
    </row>
    <row r="19" spans="2:7" x14ac:dyDescent="0.25">
      <c r="B19" s="148" t="s">
        <v>110</v>
      </c>
      <c r="C19" s="215" t="s">
        <v>51</v>
      </c>
      <c r="D19" s="115">
        <f>'COMPARATIVO 1'!D18</f>
        <v>0</v>
      </c>
      <c r="E19" s="115">
        <f>EDICTO!B15</f>
        <v>0</v>
      </c>
      <c r="F19" s="115">
        <f>+E19-D19</f>
        <v>0</v>
      </c>
      <c r="G19" s="123">
        <v>0</v>
      </c>
    </row>
    <row r="20" spans="2:7" x14ac:dyDescent="0.25">
      <c r="B20" s="148"/>
      <c r="C20" s="147"/>
      <c r="D20" s="115"/>
      <c r="E20" s="115"/>
      <c r="F20" s="115"/>
      <c r="G20" s="123"/>
    </row>
    <row r="21" spans="2:7" x14ac:dyDescent="0.25">
      <c r="B21" s="148" t="s">
        <v>111</v>
      </c>
      <c r="C21" s="215" t="s">
        <v>52</v>
      </c>
      <c r="D21" s="115">
        <f>'COMPARATIVO 1'!D20</f>
        <v>0</v>
      </c>
      <c r="E21" s="115">
        <f>EDICTO!B16</f>
        <v>0</v>
      </c>
      <c r="F21" s="115">
        <f>+E21-D21</f>
        <v>0</v>
      </c>
      <c r="G21" s="134">
        <f>+F21-E21</f>
        <v>0</v>
      </c>
    </row>
    <row r="22" spans="2:7" x14ac:dyDescent="0.25">
      <c r="B22" s="148"/>
      <c r="C22" s="147"/>
      <c r="D22" s="115"/>
      <c r="E22" s="115"/>
      <c r="F22" s="115"/>
      <c r="G22" s="123"/>
    </row>
    <row r="23" spans="2:7" x14ac:dyDescent="0.25">
      <c r="B23" s="148" t="s">
        <v>112</v>
      </c>
      <c r="C23" s="215" t="s">
        <v>12</v>
      </c>
      <c r="D23" s="115">
        <f>'COMPARATIVO 1'!D22</f>
        <v>2865759</v>
      </c>
      <c r="E23" s="115">
        <f>EDICTO!B17</f>
        <v>3725996.9396000002</v>
      </c>
      <c r="F23" s="115">
        <f>+E23-D23</f>
        <v>860237.93960000016</v>
      </c>
      <c r="G23" s="123">
        <f>+F23/D23*100</f>
        <v>30.017804693276723</v>
      </c>
    </row>
    <row r="24" spans="2:7" x14ac:dyDescent="0.25">
      <c r="B24" s="148"/>
      <c r="C24" s="147"/>
      <c r="D24" s="115"/>
      <c r="E24" s="115"/>
      <c r="F24" s="115"/>
      <c r="G24" s="123"/>
    </row>
    <row r="25" spans="2:7" x14ac:dyDescent="0.25">
      <c r="B25" s="148" t="s">
        <v>113</v>
      </c>
      <c r="C25" s="215" t="s">
        <v>13</v>
      </c>
      <c r="D25" s="115">
        <f>'COMPARATIVO 1'!D24</f>
        <v>167520</v>
      </c>
      <c r="E25" s="115">
        <f>EDICTO!B18</f>
        <v>186423.71799999999</v>
      </c>
      <c r="F25" s="115">
        <f>+E25-D25</f>
        <v>18903.717999999993</v>
      </c>
      <c r="G25" s="123">
        <f>+F25/D25*100</f>
        <v>11.284454393505248</v>
      </c>
    </row>
    <row r="26" spans="2:7" x14ac:dyDescent="0.25">
      <c r="B26" s="148"/>
      <c r="C26" s="147"/>
      <c r="D26" s="115"/>
      <c r="E26" s="115"/>
      <c r="F26" s="115"/>
      <c r="G26" s="123"/>
    </row>
    <row r="27" spans="2:7" x14ac:dyDescent="0.25">
      <c r="B27" s="148" t="s">
        <v>114</v>
      </c>
      <c r="C27" s="215" t="s">
        <v>14</v>
      </c>
      <c r="D27" s="115">
        <f>'COMPARATIVO 1'!D26</f>
        <v>1900</v>
      </c>
      <c r="E27" s="115">
        <f>EDICTO!B19</f>
        <v>68321.318400000004</v>
      </c>
      <c r="F27" s="115">
        <f>+E27-D27</f>
        <v>66421.318400000004</v>
      </c>
      <c r="G27" s="123">
        <f>+F27/D27*100</f>
        <v>3495.858863157895</v>
      </c>
    </row>
    <row r="28" spans="2:7" x14ac:dyDescent="0.25">
      <c r="B28" s="148"/>
      <c r="C28" s="147"/>
      <c r="D28" s="115"/>
      <c r="E28" s="115"/>
      <c r="F28" s="115"/>
      <c r="G28" s="123"/>
    </row>
    <row r="29" spans="2:7" x14ac:dyDescent="0.25">
      <c r="B29" s="148" t="s">
        <v>115</v>
      </c>
      <c r="C29" s="215" t="s">
        <v>92</v>
      </c>
      <c r="D29" s="115">
        <f>'COMPARATIVO 1'!D28</f>
        <v>0</v>
      </c>
      <c r="E29" s="115">
        <f>EDICTO!B20</f>
        <v>0</v>
      </c>
      <c r="F29" s="115">
        <f>+E29-D29</f>
        <v>0</v>
      </c>
      <c r="G29" s="123">
        <v>0</v>
      </c>
    </row>
    <row r="30" spans="2:7" x14ac:dyDescent="0.25">
      <c r="B30" s="148"/>
      <c r="C30" s="147"/>
      <c r="D30" s="115"/>
      <c r="E30" s="115"/>
      <c r="F30" s="115"/>
      <c r="G30" s="123"/>
    </row>
    <row r="31" spans="2:7" x14ac:dyDescent="0.25">
      <c r="B31" s="148" t="s">
        <v>116</v>
      </c>
      <c r="C31" s="215" t="s">
        <v>93</v>
      </c>
      <c r="D31" s="115">
        <f>'COMPARATIVO 1'!D30</f>
        <v>59054749</v>
      </c>
      <c r="E31" s="115">
        <f>EDICTO!B23</f>
        <v>79182917.272799999</v>
      </c>
      <c r="F31" s="115">
        <f>+E31-D31</f>
        <v>20128168.272799999</v>
      </c>
      <c r="G31" s="123">
        <f>+F31/D31*100</f>
        <v>34.083911308809391</v>
      </c>
    </row>
    <row r="32" spans="2:7" x14ac:dyDescent="0.25">
      <c r="B32" s="33"/>
      <c r="C32" s="147"/>
      <c r="D32" s="115"/>
      <c r="E32" s="115"/>
      <c r="F32" s="115"/>
      <c r="G32" s="134"/>
    </row>
    <row r="33" spans="2:7" ht="26.4" x14ac:dyDescent="0.25">
      <c r="B33" s="148" t="s">
        <v>117</v>
      </c>
      <c r="C33" s="215" t="s">
        <v>97</v>
      </c>
      <c r="D33" s="115">
        <f>'COMPARATIVO 1'!D32</f>
        <v>0</v>
      </c>
      <c r="E33" s="115">
        <f>EDICTO!B24</f>
        <v>0</v>
      </c>
      <c r="F33" s="115">
        <f>+E33-D33</f>
        <v>0</v>
      </c>
      <c r="G33" s="123">
        <v>0</v>
      </c>
    </row>
    <row r="34" spans="2:7" x14ac:dyDescent="0.25">
      <c r="B34" s="33"/>
      <c r="C34" s="16"/>
      <c r="D34" s="124"/>
      <c r="E34" s="115"/>
      <c r="G34" s="119"/>
    </row>
    <row r="35" spans="2:7" x14ac:dyDescent="0.25">
      <c r="B35" s="33"/>
      <c r="C35" s="16"/>
      <c r="D35" s="115"/>
      <c r="E35" s="115"/>
      <c r="F35" s="115"/>
      <c r="G35" s="134"/>
    </row>
    <row r="36" spans="2:7" ht="15.6" thickBot="1" x14ac:dyDescent="0.3">
      <c r="B36" s="30"/>
      <c r="C36" s="31"/>
      <c r="D36" s="127"/>
      <c r="E36" s="127"/>
      <c r="F36" s="125"/>
      <c r="G36" s="126"/>
    </row>
  </sheetData>
  <mergeCells count="8">
    <mergeCell ref="B12:B13"/>
    <mergeCell ref="C12:C13"/>
    <mergeCell ref="F12:G12"/>
    <mergeCell ref="B1:G1"/>
    <mergeCell ref="B2:G2"/>
    <mergeCell ref="B5:G5"/>
    <mergeCell ref="B6:G6"/>
    <mergeCell ref="B9:G9"/>
  </mergeCells>
  <pageMargins left="0.7" right="0.7" top="0.75" bottom="0.75" header="0.3" footer="0.3"/>
  <pageSetup paperSize="9" scale="80" orientation="landscape"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view="pageBreakPreview" zoomScale="95" zoomScaleNormal="100" zoomScaleSheetLayoutView="95" workbookViewId="0">
      <selection activeCell="B9" sqref="B9:G9"/>
    </sheetView>
  </sheetViews>
  <sheetFormatPr baseColWidth="10" defaultRowHeight="15" x14ac:dyDescent="0.25"/>
  <cols>
    <col min="1" max="1" width="2.6640625" customWidth="1"/>
    <col min="2" max="2" width="9.88671875" customWidth="1"/>
    <col min="3" max="3" width="54.44140625" customWidth="1"/>
    <col min="4" max="5" width="25.5546875" style="118" customWidth="1"/>
    <col min="6" max="6" width="19.6640625" style="118" customWidth="1"/>
    <col min="7" max="7" width="20.33203125" style="118" customWidth="1"/>
    <col min="8" max="8" width="4.5546875" customWidth="1"/>
    <col min="257" max="257" width="2.6640625" customWidth="1"/>
    <col min="258" max="258" width="9.88671875" customWidth="1"/>
    <col min="259" max="259" width="54.44140625" customWidth="1"/>
    <col min="260" max="261" width="25.5546875" customWidth="1"/>
    <col min="262" max="262" width="19.6640625" customWidth="1"/>
    <col min="263" max="263" width="20.33203125" customWidth="1"/>
    <col min="264" max="264" width="4.5546875" customWidth="1"/>
    <col min="513" max="513" width="2.6640625" customWidth="1"/>
    <col min="514" max="514" width="9.88671875" customWidth="1"/>
    <col min="515" max="515" width="54.44140625" customWidth="1"/>
    <col min="516" max="517" width="25.5546875" customWidth="1"/>
    <col min="518" max="518" width="19.6640625" customWidth="1"/>
    <col min="519" max="519" width="20.33203125" customWidth="1"/>
    <col min="520" max="520" width="4.5546875" customWidth="1"/>
    <col min="769" max="769" width="2.6640625" customWidth="1"/>
    <col min="770" max="770" width="9.88671875" customWidth="1"/>
    <col min="771" max="771" width="54.44140625" customWidth="1"/>
    <col min="772" max="773" width="25.5546875" customWidth="1"/>
    <col min="774" max="774" width="19.6640625" customWidth="1"/>
    <col min="775" max="775" width="20.33203125" customWidth="1"/>
    <col min="776" max="776" width="4.5546875" customWidth="1"/>
    <col min="1025" max="1025" width="2.6640625" customWidth="1"/>
    <col min="1026" max="1026" width="9.88671875" customWidth="1"/>
    <col min="1027" max="1027" width="54.44140625" customWidth="1"/>
    <col min="1028" max="1029" width="25.5546875" customWidth="1"/>
    <col min="1030" max="1030" width="19.6640625" customWidth="1"/>
    <col min="1031" max="1031" width="20.33203125" customWidth="1"/>
    <col min="1032" max="1032" width="4.5546875" customWidth="1"/>
    <col min="1281" max="1281" width="2.6640625" customWidth="1"/>
    <col min="1282" max="1282" width="9.88671875" customWidth="1"/>
    <col min="1283" max="1283" width="54.44140625" customWidth="1"/>
    <col min="1284" max="1285" width="25.5546875" customWidth="1"/>
    <col min="1286" max="1286" width="19.6640625" customWidth="1"/>
    <col min="1287" max="1287" width="20.33203125" customWidth="1"/>
    <col min="1288" max="1288" width="4.5546875" customWidth="1"/>
    <col min="1537" max="1537" width="2.6640625" customWidth="1"/>
    <col min="1538" max="1538" width="9.88671875" customWidth="1"/>
    <col min="1539" max="1539" width="54.44140625" customWidth="1"/>
    <col min="1540" max="1541" width="25.5546875" customWidth="1"/>
    <col min="1542" max="1542" width="19.6640625" customWidth="1"/>
    <col min="1543" max="1543" width="20.33203125" customWidth="1"/>
    <col min="1544" max="1544" width="4.5546875" customWidth="1"/>
    <col min="1793" max="1793" width="2.6640625" customWidth="1"/>
    <col min="1794" max="1794" width="9.88671875" customWidth="1"/>
    <col min="1795" max="1795" width="54.44140625" customWidth="1"/>
    <col min="1796" max="1797" width="25.5546875" customWidth="1"/>
    <col min="1798" max="1798" width="19.6640625" customWidth="1"/>
    <col min="1799" max="1799" width="20.33203125" customWidth="1"/>
    <col min="1800" max="1800" width="4.5546875" customWidth="1"/>
    <col min="2049" max="2049" width="2.6640625" customWidth="1"/>
    <col min="2050" max="2050" width="9.88671875" customWidth="1"/>
    <col min="2051" max="2051" width="54.44140625" customWidth="1"/>
    <col min="2052" max="2053" width="25.5546875" customWidth="1"/>
    <col min="2054" max="2054" width="19.6640625" customWidth="1"/>
    <col min="2055" max="2055" width="20.33203125" customWidth="1"/>
    <col min="2056" max="2056" width="4.5546875" customWidth="1"/>
    <col min="2305" max="2305" width="2.6640625" customWidth="1"/>
    <col min="2306" max="2306" width="9.88671875" customWidth="1"/>
    <col min="2307" max="2307" width="54.44140625" customWidth="1"/>
    <col min="2308" max="2309" width="25.5546875" customWidth="1"/>
    <col min="2310" max="2310" width="19.6640625" customWidth="1"/>
    <col min="2311" max="2311" width="20.33203125" customWidth="1"/>
    <col min="2312" max="2312" width="4.5546875" customWidth="1"/>
    <col min="2561" max="2561" width="2.6640625" customWidth="1"/>
    <col min="2562" max="2562" width="9.88671875" customWidth="1"/>
    <col min="2563" max="2563" width="54.44140625" customWidth="1"/>
    <col min="2564" max="2565" width="25.5546875" customWidth="1"/>
    <col min="2566" max="2566" width="19.6640625" customWidth="1"/>
    <col min="2567" max="2567" width="20.33203125" customWidth="1"/>
    <col min="2568" max="2568" width="4.5546875" customWidth="1"/>
    <col min="2817" max="2817" width="2.6640625" customWidth="1"/>
    <col min="2818" max="2818" width="9.88671875" customWidth="1"/>
    <col min="2819" max="2819" width="54.44140625" customWidth="1"/>
    <col min="2820" max="2821" width="25.5546875" customWidth="1"/>
    <col min="2822" max="2822" width="19.6640625" customWidth="1"/>
    <col min="2823" max="2823" width="20.33203125" customWidth="1"/>
    <col min="2824" max="2824" width="4.5546875" customWidth="1"/>
    <col min="3073" max="3073" width="2.6640625" customWidth="1"/>
    <col min="3074" max="3074" width="9.88671875" customWidth="1"/>
    <col min="3075" max="3075" width="54.44140625" customWidth="1"/>
    <col min="3076" max="3077" width="25.5546875" customWidth="1"/>
    <col min="3078" max="3078" width="19.6640625" customWidth="1"/>
    <col min="3079" max="3079" width="20.33203125" customWidth="1"/>
    <col min="3080" max="3080" width="4.5546875" customWidth="1"/>
    <col min="3329" max="3329" width="2.6640625" customWidth="1"/>
    <col min="3330" max="3330" width="9.88671875" customWidth="1"/>
    <col min="3331" max="3331" width="54.44140625" customWidth="1"/>
    <col min="3332" max="3333" width="25.5546875" customWidth="1"/>
    <col min="3334" max="3334" width="19.6640625" customWidth="1"/>
    <col min="3335" max="3335" width="20.33203125" customWidth="1"/>
    <col min="3336" max="3336" width="4.5546875" customWidth="1"/>
    <col min="3585" max="3585" width="2.6640625" customWidth="1"/>
    <col min="3586" max="3586" width="9.88671875" customWidth="1"/>
    <col min="3587" max="3587" width="54.44140625" customWidth="1"/>
    <col min="3588" max="3589" width="25.5546875" customWidth="1"/>
    <col min="3590" max="3590" width="19.6640625" customWidth="1"/>
    <col min="3591" max="3591" width="20.33203125" customWidth="1"/>
    <col min="3592" max="3592" width="4.5546875" customWidth="1"/>
    <col min="3841" max="3841" width="2.6640625" customWidth="1"/>
    <col min="3842" max="3842" width="9.88671875" customWidth="1"/>
    <col min="3843" max="3843" width="54.44140625" customWidth="1"/>
    <col min="3844" max="3845" width="25.5546875" customWidth="1"/>
    <col min="3846" max="3846" width="19.6640625" customWidth="1"/>
    <col min="3847" max="3847" width="20.33203125" customWidth="1"/>
    <col min="3848" max="3848" width="4.5546875" customWidth="1"/>
    <col min="4097" max="4097" width="2.6640625" customWidth="1"/>
    <col min="4098" max="4098" width="9.88671875" customWidth="1"/>
    <col min="4099" max="4099" width="54.44140625" customWidth="1"/>
    <col min="4100" max="4101" width="25.5546875" customWidth="1"/>
    <col min="4102" max="4102" width="19.6640625" customWidth="1"/>
    <col min="4103" max="4103" width="20.33203125" customWidth="1"/>
    <col min="4104" max="4104" width="4.5546875" customWidth="1"/>
    <col min="4353" max="4353" width="2.6640625" customWidth="1"/>
    <col min="4354" max="4354" width="9.88671875" customWidth="1"/>
    <col min="4355" max="4355" width="54.44140625" customWidth="1"/>
    <col min="4356" max="4357" width="25.5546875" customWidth="1"/>
    <col min="4358" max="4358" width="19.6640625" customWidth="1"/>
    <col min="4359" max="4359" width="20.33203125" customWidth="1"/>
    <col min="4360" max="4360" width="4.5546875" customWidth="1"/>
    <col min="4609" max="4609" width="2.6640625" customWidth="1"/>
    <col min="4610" max="4610" width="9.88671875" customWidth="1"/>
    <col min="4611" max="4611" width="54.44140625" customWidth="1"/>
    <col min="4612" max="4613" width="25.5546875" customWidth="1"/>
    <col min="4614" max="4614" width="19.6640625" customWidth="1"/>
    <col min="4615" max="4615" width="20.33203125" customWidth="1"/>
    <col min="4616" max="4616" width="4.5546875" customWidth="1"/>
    <col min="4865" max="4865" width="2.6640625" customWidth="1"/>
    <col min="4866" max="4866" width="9.88671875" customWidth="1"/>
    <col min="4867" max="4867" width="54.44140625" customWidth="1"/>
    <col min="4868" max="4869" width="25.5546875" customWidth="1"/>
    <col min="4870" max="4870" width="19.6640625" customWidth="1"/>
    <col min="4871" max="4871" width="20.33203125" customWidth="1"/>
    <col min="4872" max="4872" width="4.5546875" customWidth="1"/>
    <col min="5121" max="5121" width="2.6640625" customWidth="1"/>
    <col min="5122" max="5122" width="9.88671875" customWidth="1"/>
    <col min="5123" max="5123" width="54.44140625" customWidth="1"/>
    <col min="5124" max="5125" width="25.5546875" customWidth="1"/>
    <col min="5126" max="5126" width="19.6640625" customWidth="1"/>
    <col min="5127" max="5127" width="20.33203125" customWidth="1"/>
    <col min="5128" max="5128" width="4.5546875" customWidth="1"/>
    <col min="5377" max="5377" width="2.6640625" customWidth="1"/>
    <col min="5378" max="5378" width="9.88671875" customWidth="1"/>
    <col min="5379" max="5379" width="54.44140625" customWidth="1"/>
    <col min="5380" max="5381" width="25.5546875" customWidth="1"/>
    <col min="5382" max="5382" width="19.6640625" customWidth="1"/>
    <col min="5383" max="5383" width="20.33203125" customWidth="1"/>
    <col min="5384" max="5384" width="4.5546875" customWidth="1"/>
    <col min="5633" max="5633" width="2.6640625" customWidth="1"/>
    <col min="5634" max="5634" width="9.88671875" customWidth="1"/>
    <col min="5635" max="5635" width="54.44140625" customWidth="1"/>
    <col min="5636" max="5637" width="25.5546875" customWidth="1"/>
    <col min="5638" max="5638" width="19.6640625" customWidth="1"/>
    <col min="5639" max="5639" width="20.33203125" customWidth="1"/>
    <col min="5640" max="5640" width="4.5546875" customWidth="1"/>
    <col min="5889" max="5889" width="2.6640625" customWidth="1"/>
    <col min="5890" max="5890" width="9.88671875" customWidth="1"/>
    <col min="5891" max="5891" width="54.44140625" customWidth="1"/>
    <col min="5892" max="5893" width="25.5546875" customWidth="1"/>
    <col min="5894" max="5894" width="19.6640625" customWidth="1"/>
    <col min="5895" max="5895" width="20.33203125" customWidth="1"/>
    <col min="5896" max="5896" width="4.5546875" customWidth="1"/>
    <col min="6145" max="6145" width="2.6640625" customWidth="1"/>
    <col min="6146" max="6146" width="9.88671875" customWidth="1"/>
    <col min="6147" max="6147" width="54.44140625" customWidth="1"/>
    <col min="6148" max="6149" width="25.5546875" customWidth="1"/>
    <col min="6150" max="6150" width="19.6640625" customWidth="1"/>
    <col min="6151" max="6151" width="20.33203125" customWidth="1"/>
    <col min="6152" max="6152" width="4.5546875" customWidth="1"/>
    <col min="6401" max="6401" width="2.6640625" customWidth="1"/>
    <col min="6402" max="6402" width="9.88671875" customWidth="1"/>
    <col min="6403" max="6403" width="54.44140625" customWidth="1"/>
    <col min="6404" max="6405" width="25.5546875" customWidth="1"/>
    <col min="6406" max="6406" width="19.6640625" customWidth="1"/>
    <col min="6407" max="6407" width="20.33203125" customWidth="1"/>
    <col min="6408" max="6408" width="4.5546875" customWidth="1"/>
    <col min="6657" max="6657" width="2.6640625" customWidth="1"/>
    <col min="6658" max="6658" width="9.88671875" customWidth="1"/>
    <col min="6659" max="6659" width="54.44140625" customWidth="1"/>
    <col min="6660" max="6661" width="25.5546875" customWidth="1"/>
    <col min="6662" max="6662" width="19.6640625" customWidth="1"/>
    <col min="6663" max="6663" width="20.33203125" customWidth="1"/>
    <col min="6664" max="6664" width="4.5546875" customWidth="1"/>
    <col min="6913" max="6913" width="2.6640625" customWidth="1"/>
    <col min="6914" max="6914" width="9.88671875" customWidth="1"/>
    <col min="6915" max="6915" width="54.44140625" customWidth="1"/>
    <col min="6916" max="6917" width="25.5546875" customWidth="1"/>
    <col min="6918" max="6918" width="19.6640625" customWidth="1"/>
    <col min="6919" max="6919" width="20.33203125" customWidth="1"/>
    <col min="6920" max="6920" width="4.5546875" customWidth="1"/>
    <col min="7169" max="7169" width="2.6640625" customWidth="1"/>
    <col min="7170" max="7170" width="9.88671875" customWidth="1"/>
    <col min="7171" max="7171" width="54.44140625" customWidth="1"/>
    <col min="7172" max="7173" width="25.5546875" customWidth="1"/>
    <col min="7174" max="7174" width="19.6640625" customWidth="1"/>
    <col min="7175" max="7175" width="20.33203125" customWidth="1"/>
    <col min="7176" max="7176" width="4.5546875" customWidth="1"/>
    <col min="7425" max="7425" width="2.6640625" customWidth="1"/>
    <col min="7426" max="7426" width="9.88671875" customWidth="1"/>
    <col min="7427" max="7427" width="54.44140625" customWidth="1"/>
    <col min="7428" max="7429" width="25.5546875" customWidth="1"/>
    <col min="7430" max="7430" width="19.6640625" customWidth="1"/>
    <col min="7431" max="7431" width="20.33203125" customWidth="1"/>
    <col min="7432" max="7432" width="4.5546875" customWidth="1"/>
    <col min="7681" max="7681" width="2.6640625" customWidth="1"/>
    <col min="7682" max="7682" width="9.88671875" customWidth="1"/>
    <col min="7683" max="7683" width="54.44140625" customWidth="1"/>
    <col min="7684" max="7685" width="25.5546875" customWidth="1"/>
    <col min="7686" max="7686" width="19.6640625" customWidth="1"/>
    <col min="7687" max="7687" width="20.33203125" customWidth="1"/>
    <col min="7688" max="7688" width="4.5546875" customWidth="1"/>
    <col min="7937" max="7937" width="2.6640625" customWidth="1"/>
    <col min="7938" max="7938" width="9.88671875" customWidth="1"/>
    <col min="7939" max="7939" width="54.44140625" customWidth="1"/>
    <col min="7940" max="7941" width="25.5546875" customWidth="1"/>
    <col min="7942" max="7942" width="19.6640625" customWidth="1"/>
    <col min="7943" max="7943" width="20.33203125" customWidth="1"/>
    <col min="7944" max="7944" width="4.5546875" customWidth="1"/>
    <col min="8193" max="8193" width="2.6640625" customWidth="1"/>
    <col min="8194" max="8194" width="9.88671875" customWidth="1"/>
    <col min="8195" max="8195" width="54.44140625" customWidth="1"/>
    <col min="8196" max="8197" width="25.5546875" customWidth="1"/>
    <col min="8198" max="8198" width="19.6640625" customWidth="1"/>
    <col min="8199" max="8199" width="20.33203125" customWidth="1"/>
    <col min="8200" max="8200" width="4.5546875" customWidth="1"/>
    <col min="8449" max="8449" width="2.6640625" customWidth="1"/>
    <col min="8450" max="8450" width="9.88671875" customWidth="1"/>
    <col min="8451" max="8451" width="54.44140625" customWidth="1"/>
    <col min="8452" max="8453" width="25.5546875" customWidth="1"/>
    <col min="8454" max="8454" width="19.6640625" customWidth="1"/>
    <col min="8455" max="8455" width="20.33203125" customWidth="1"/>
    <col min="8456" max="8456" width="4.5546875" customWidth="1"/>
    <col min="8705" max="8705" width="2.6640625" customWidth="1"/>
    <col min="8706" max="8706" width="9.88671875" customWidth="1"/>
    <col min="8707" max="8707" width="54.44140625" customWidth="1"/>
    <col min="8708" max="8709" width="25.5546875" customWidth="1"/>
    <col min="8710" max="8710" width="19.6640625" customWidth="1"/>
    <col min="8711" max="8711" width="20.33203125" customWidth="1"/>
    <col min="8712" max="8712" width="4.5546875" customWidth="1"/>
    <col min="8961" max="8961" width="2.6640625" customWidth="1"/>
    <col min="8962" max="8962" width="9.88671875" customWidth="1"/>
    <col min="8963" max="8963" width="54.44140625" customWidth="1"/>
    <col min="8964" max="8965" width="25.5546875" customWidth="1"/>
    <col min="8966" max="8966" width="19.6640625" customWidth="1"/>
    <col min="8967" max="8967" width="20.33203125" customWidth="1"/>
    <col min="8968" max="8968" width="4.5546875" customWidth="1"/>
    <col min="9217" max="9217" width="2.6640625" customWidth="1"/>
    <col min="9218" max="9218" width="9.88671875" customWidth="1"/>
    <col min="9219" max="9219" width="54.44140625" customWidth="1"/>
    <col min="9220" max="9221" width="25.5546875" customWidth="1"/>
    <col min="9222" max="9222" width="19.6640625" customWidth="1"/>
    <col min="9223" max="9223" width="20.33203125" customWidth="1"/>
    <col min="9224" max="9224" width="4.5546875" customWidth="1"/>
    <col min="9473" max="9473" width="2.6640625" customWidth="1"/>
    <col min="9474" max="9474" width="9.88671875" customWidth="1"/>
    <col min="9475" max="9475" width="54.44140625" customWidth="1"/>
    <col min="9476" max="9477" width="25.5546875" customWidth="1"/>
    <col min="9478" max="9478" width="19.6640625" customWidth="1"/>
    <col min="9479" max="9479" width="20.33203125" customWidth="1"/>
    <col min="9480" max="9480" width="4.5546875" customWidth="1"/>
    <col min="9729" max="9729" width="2.6640625" customWidth="1"/>
    <col min="9730" max="9730" width="9.88671875" customWidth="1"/>
    <col min="9731" max="9731" width="54.44140625" customWidth="1"/>
    <col min="9732" max="9733" width="25.5546875" customWidth="1"/>
    <col min="9734" max="9734" width="19.6640625" customWidth="1"/>
    <col min="9735" max="9735" width="20.33203125" customWidth="1"/>
    <col min="9736" max="9736" width="4.5546875" customWidth="1"/>
    <col min="9985" max="9985" width="2.6640625" customWidth="1"/>
    <col min="9986" max="9986" width="9.88671875" customWidth="1"/>
    <col min="9987" max="9987" width="54.44140625" customWidth="1"/>
    <col min="9988" max="9989" width="25.5546875" customWidth="1"/>
    <col min="9990" max="9990" width="19.6640625" customWidth="1"/>
    <col min="9991" max="9991" width="20.33203125" customWidth="1"/>
    <col min="9992" max="9992" width="4.5546875" customWidth="1"/>
    <col min="10241" max="10241" width="2.6640625" customWidth="1"/>
    <col min="10242" max="10242" width="9.88671875" customWidth="1"/>
    <col min="10243" max="10243" width="54.44140625" customWidth="1"/>
    <col min="10244" max="10245" width="25.5546875" customWidth="1"/>
    <col min="10246" max="10246" width="19.6640625" customWidth="1"/>
    <col min="10247" max="10247" width="20.33203125" customWidth="1"/>
    <col min="10248" max="10248" width="4.5546875" customWidth="1"/>
    <col min="10497" max="10497" width="2.6640625" customWidth="1"/>
    <col min="10498" max="10498" width="9.88671875" customWidth="1"/>
    <col min="10499" max="10499" width="54.44140625" customWidth="1"/>
    <col min="10500" max="10501" width="25.5546875" customWidth="1"/>
    <col min="10502" max="10502" width="19.6640625" customWidth="1"/>
    <col min="10503" max="10503" width="20.33203125" customWidth="1"/>
    <col min="10504" max="10504" width="4.5546875" customWidth="1"/>
    <col min="10753" max="10753" width="2.6640625" customWidth="1"/>
    <col min="10754" max="10754" width="9.88671875" customWidth="1"/>
    <col min="10755" max="10755" width="54.44140625" customWidth="1"/>
    <col min="10756" max="10757" width="25.5546875" customWidth="1"/>
    <col min="10758" max="10758" width="19.6640625" customWidth="1"/>
    <col min="10759" max="10759" width="20.33203125" customWidth="1"/>
    <col min="10760" max="10760" width="4.5546875" customWidth="1"/>
    <col min="11009" max="11009" width="2.6640625" customWidth="1"/>
    <col min="11010" max="11010" width="9.88671875" customWidth="1"/>
    <col min="11011" max="11011" width="54.44140625" customWidth="1"/>
    <col min="11012" max="11013" width="25.5546875" customWidth="1"/>
    <col min="11014" max="11014" width="19.6640625" customWidth="1"/>
    <col min="11015" max="11015" width="20.33203125" customWidth="1"/>
    <col min="11016" max="11016" width="4.5546875" customWidth="1"/>
    <col min="11265" max="11265" width="2.6640625" customWidth="1"/>
    <col min="11266" max="11266" width="9.88671875" customWidth="1"/>
    <col min="11267" max="11267" width="54.44140625" customWidth="1"/>
    <col min="11268" max="11269" width="25.5546875" customWidth="1"/>
    <col min="11270" max="11270" width="19.6640625" customWidth="1"/>
    <col min="11271" max="11271" width="20.33203125" customWidth="1"/>
    <col min="11272" max="11272" width="4.5546875" customWidth="1"/>
    <col min="11521" max="11521" width="2.6640625" customWidth="1"/>
    <col min="11522" max="11522" width="9.88671875" customWidth="1"/>
    <col min="11523" max="11523" width="54.44140625" customWidth="1"/>
    <col min="11524" max="11525" width="25.5546875" customWidth="1"/>
    <col min="11526" max="11526" width="19.6640625" customWidth="1"/>
    <col min="11527" max="11527" width="20.33203125" customWidth="1"/>
    <col min="11528" max="11528" width="4.5546875" customWidth="1"/>
    <col min="11777" max="11777" width="2.6640625" customWidth="1"/>
    <col min="11778" max="11778" width="9.88671875" customWidth="1"/>
    <col min="11779" max="11779" width="54.44140625" customWidth="1"/>
    <col min="11780" max="11781" width="25.5546875" customWidth="1"/>
    <col min="11782" max="11782" width="19.6640625" customWidth="1"/>
    <col min="11783" max="11783" width="20.33203125" customWidth="1"/>
    <col min="11784" max="11784" width="4.5546875" customWidth="1"/>
    <col min="12033" max="12033" width="2.6640625" customWidth="1"/>
    <col min="12034" max="12034" width="9.88671875" customWidth="1"/>
    <col min="12035" max="12035" width="54.44140625" customWidth="1"/>
    <col min="12036" max="12037" width="25.5546875" customWidth="1"/>
    <col min="12038" max="12038" width="19.6640625" customWidth="1"/>
    <col min="12039" max="12039" width="20.33203125" customWidth="1"/>
    <col min="12040" max="12040" width="4.5546875" customWidth="1"/>
    <col min="12289" max="12289" width="2.6640625" customWidth="1"/>
    <col min="12290" max="12290" width="9.88671875" customWidth="1"/>
    <col min="12291" max="12291" width="54.44140625" customWidth="1"/>
    <col min="12292" max="12293" width="25.5546875" customWidth="1"/>
    <col min="12294" max="12294" width="19.6640625" customWidth="1"/>
    <col min="12295" max="12295" width="20.33203125" customWidth="1"/>
    <col min="12296" max="12296" width="4.5546875" customWidth="1"/>
    <col min="12545" max="12545" width="2.6640625" customWidth="1"/>
    <col min="12546" max="12546" width="9.88671875" customWidth="1"/>
    <col min="12547" max="12547" width="54.44140625" customWidth="1"/>
    <col min="12548" max="12549" width="25.5546875" customWidth="1"/>
    <col min="12550" max="12550" width="19.6640625" customWidth="1"/>
    <col min="12551" max="12551" width="20.33203125" customWidth="1"/>
    <col min="12552" max="12552" width="4.5546875" customWidth="1"/>
    <col min="12801" max="12801" width="2.6640625" customWidth="1"/>
    <col min="12802" max="12802" width="9.88671875" customWidth="1"/>
    <col min="12803" max="12803" width="54.44140625" customWidth="1"/>
    <col min="12804" max="12805" width="25.5546875" customWidth="1"/>
    <col min="12806" max="12806" width="19.6640625" customWidth="1"/>
    <col min="12807" max="12807" width="20.33203125" customWidth="1"/>
    <col min="12808" max="12808" width="4.5546875" customWidth="1"/>
    <col min="13057" max="13057" width="2.6640625" customWidth="1"/>
    <col min="13058" max="13058" width="9.88671875" customWidth="1"/>
    <col min="13059" max="13059" width="54.44140625" customWidth="1"/>
    <col min="13060" max="13061" width="25.5546875" customWidth="1"/>
    <col min="13062" max="13062" width="19.6640625" customWidth="1"/>
    <col min="13063" max="13063" width="20.33203125" customWidth="1"/>
    <col min="13064" max="13064" width="4.5546875" customWidth="1"/>
    <col min="13313" max="13313" width="2.6640625" customWidth="1"/>
    <col min="13314" max="13314" width="9.88671875" customWidth="1"/>
    <col min="13315" max="13315" width="54.44140625" customWidth="1"/>
    <col min="13316" max="13317" width="25.5546875" customWidth="1"/>
    <col min="13318" max="13318" width="19.6640625" customWidth="1"/>
    <col min="13319" max="13319" width="20.33203125" customWidth="1"/>
    <col min="13320" max="13320" width="4.5546875" customWidth="1"/>
    <col min="13569" max="13569" width="2.6640625" customWidth="1"/>
    <col min="13570" max="13570" width="9.88671875" customWidth="1"/>
    <col min="13571" max="13571" width="54.44140625" customWidth="1"/>
    <col min="13572" max="13573" width="25.5546875" customWidth="1"/>
    <col min="13574" max="13574" width="19.6640625" customWidth="1"/>
    <col min="13575" max="13575" width="20.33203125" customWidth="1"/>
    <col min="13576" max="13576" width="4.5546875" customWidth="1"/>
    <col min="13825" max="13825" width="2.6640625" customWidth="1"/>
    <col min="13826" max="13826" width="9.88671875" customWidth="1"/>
    <col min="13827" max="13827" width="54.44140625" customWidth="1"/>
    <col min="13828" max="13829" width="25.5546875" customWidth="1"/>
    <col min="13830" max="13830" width="19.6640625" customWidth="1"/>
    <col min="13831" max="13831" width="20.33203125" customWidth="1"/>
    <col min="13832" max="13832" width="4.5546875" customWidth="1"/>
    <col min="14081" max="14081" width="2.6640625" customWidth="1"/>
    <col min="14082" max="14082" width="9.88671875" customWidth="1"/>
    <col min="14083" max="14083" width="54.44140625" customWidth="1"/>
    <col min="14084" max="14085" width="25.5546875" customWidth="1"/>
    <col min="14086" max="14086" width="19.6640625" customWidth="1"/>
    <col min="14087" max="14087" width="20.33203125" customWidth="1"/>
    <col min="14088" max="14088" width="4.5546875" customWidth="1"/>
    <col min="14337" max="14337" width="2.6640625" customWidth="1"/>
    <col min="14338" max="14338" width="9.88671875" customWidth="1"/>
    <col min="14339" max="14339" width="54.44140625" customWidth="1"/>
    <col min="14340" max="14341" width="25.5546875" customWidth="1"/>
    <col min="14342" max="14342" width="19.6640625" customWidth="1"/>
    <col min="14343" max="14343" width="20.33203125" customWidth="1"/>
    <col min="14344" max="14344" width="4.5546875" customWidth="1"/>
    <col min="14593" max="14593" width="2.6640625" customWidth="1"/>
    <col min="14594" max="14594" width="9.88671875" customWidth="1"/>
    <col min="14595" max="14595" width="54.44140625" customWidth="1"/>
    <col min="14596" max="14597" width="25.5546875" customWidth="1"/>
    <col min="14598" max="14598" width="19.6640625" customWidth="1"/>
    <col min="14599" max="14599" width="20.33203125" customWidth="1"/>
    <col min="14600" max="14600" width="4.5546875" customWidth="1"/>
    <col min="14849" max="14849" width="2.6640625" customWidth="1"/>
    <col min="14850" max="14850" width="9.88671875" customWidth="1"/>
    <col min="14851" max="14851" width="54.44140625" customWidth="1"/>
    <col min="14852" max="14853" width="25.5546875" customWidth="1"/>
    <col min="14854" max="14854" width="19.6640625" customWidth="1"/>
    <col min="14855" max="14855" width="20.33203125" customWidth="1"/>
    <col min="14856" max="14856" width="4.5546875" customWidth="1"/>
    <col min="15105" max="15105" width="2.6640625" customWidth="1"/>
    <col min="15106" max="15106" width="9.88671875" customWidth="1"/>
    <col min="15107" max="15107" width="54.44140625" customWidth="1"/>
    <col min="15108" max="15109" width="25.5546875" customWidth="1"/>
    <col min="15110" max="15110" width="19.6640625" customWidth="1"/>
    <col min="15111" max="15111" width="20.33203125" customWidth="1"/>
    <col min="15112" max="15112" width="4.5546875" customWidth="1"/>
    <col min="15361" max="15361" width="2.6640625" customWidth="1"/>
    <col min="15362" max="15362" width="9.88671875" customWidth="1"/>
    <col min="15363" max="15363" width="54.44140625" customWidth="1"/>
    <col min="15364" max="15365" width="25.5546875" customWidth="1"/>
    <col min="15366" max="15366" width="19.6640625" customWidth="1"/>
    <col min="15367" max="15367" width="20.33203125" customWidth="1"/>
    <col min="15368" max="15368" width="4.5546875" customWidth="1"/>
    <col min="15617" max="15617" width="2.6640625" customWidth="1"/>
    <col min="15618" max="15618" width="9.88671875" customWidth="1"/>
    <col min="15619" max="15619" width="54.44140625" customWidth="1"/>
    <col min="15620" max="15621" width="25.5546875" customWidth="1"/>
    <col min="15622" max="15622" width="19.6640625" customWidth="1"/>
    <col min="15623" max="15623" width="20.33203125" customWidth="1"/>
    <col min="15624" max="15624" width="4.5546875" customWidth="1"/>
    <col min="15873" max="15873" width="2.6640625" customWidth="1"/>
    <col min="15874" max="15874" width="9.88671875" customWidth="1"/>
    <col min="15875" max="15875" width="54.44140625" customWidth="1"/>
    <col min="15876" max="15877" width="25.5546875" customWidth="1"/>
    <col min="15878" max="15878" width="19.6640625" customWidth="1"/>
    <col min="15879" max="15879" width="20.33203125" customWidth="1"/>
    <col min="15880" max="15880" width="4.5546875" customWidth="1"/>
    <col min="16129" max="16129" width="2.6640625" customWidth="1"/>
    <col min="16130" max="16130" width="9.88671875" customWidth="1"/>
    <col min="16131" max="16131" width="54.44140625" customWidth="1"/>
    <col min="16132" max="16133" width="25.5546875" customWidth="1"/>
    <col min="16134" max="16134" width="19.6640625" customWidth="1"/>
    <col min="16135" max="16135" width="20.33203125" customWidth="1"/>
    <col min="16136" max="16136" width="4.5546875" customWidth="1"/>
  </cols>
  <sheetData>
    <row r="1" spans="2:7" ht="17.399999999999999" x14ac:dyDescent="0.3">
      <c r="B1" s="275" t="s">
        <v>194</v>
      </c>
      <c r="C1" s="275"/>
      <c r="D1" s="275"/>
      <c r="E1" s="275"/>
      <c r="F1" s="275"/>
      <c r="G1" s="275"/>
    </row>
    <row r="2" spans="2:7" ht="17.399999999999999" x14ac:dyDescent="0.3">
      <c r="B2" s="275" t="s">
        <v>281</v>
      </c>
      <c r="C2" s="275"/>
      <c r="D2" s="275"/>
      <c r="E2" s="275"/>
      <c r="F2" s="275"/>
      <c r="G2" s="275"/>
    </row>
    <row r="3" spans="2:7" ht="15.6" x14ac:dyDescent="0.3">
      <c r="G3" s="27"/>
    </row>
    <row r="5" spans="2:7" ht="17.399999999999999" x14ac:dyDescent="0.3">
      <c r="B5" s="275" t="s">
        <v>358</v>
      </c>
      <c r="C5" s="275"/>
      <c r="D5" s="275"/>
      <c r="E5" s="275"/>
      <c r="F5" s="275"/>
      <c r="G5" s="275"/>
    </row>
    <row r="6" spans="2:7" ht="17.399999999999999" x14ac:dyDescent="0.3">
      <c r="B6" s="275"/>
      <c r="C6" s="275"/>
      <c r="D6" s="275"/>
      <c r="E6" s="275"/>
      <c r="F6" s="275"/>
      <c r="G6" s="275"/>
    </row>
    <row r="7" spans="2:7" ht="15.6" x14ac:dyDescent="0.3">
      <c r="B7" s="10"/>
      <c r="C7" s="10"/>
      <c r="D7" s="11"/>
      <c r="E7" s="11"/>
      <c r="G7" s="27"/>
    </row>
    <row r="8" spans="2:7" ht="15.6" x14ac:dyDescent="0.3">
      <c r="B8" s="10"/>
      <c r="C8" s="10"/>
      <c r="D8" s="11"/>
      <c r="E8" s="11"/>
      <c r="G8" s="27"/>
    </row>
    <row r="9" spans="2:7" ht="15.6" x14ac:dyDescent="0.25">
      <c r="B9" s="277" t="s">
        <v>386</v>
      </c>
      <c r="C9" s="277"/>
      <c r="D9" s="277"/>
      <c r="E9" s="277"/>
      <c r="F9" s="277"/>
      <c r="G9" s="277"/>
    </row>
    <row r="10" spans="2:7" ht="15.6" x14ac:dyDescent="0.25">
      <c r="B10" s="150"/>
      <c r="C10" s="150"/>
      <c r="D10" s="150"/>
      <c r="E10" s="150"/>
      <c r="F10" s="150"/>
      <c r="G10" s="150"/>
    </row>
    <row r="11" spans="2:7" ht="15.6" thickBot="1" x14ac:dyDescent="0.3"/>
    <row r="12" spans="2:7" ht="32.25" customHeight="1" thickBot="1" x14ac:dyDescent="0.3">
      <c r="B12" s="308" t="s">
        <v>3</v>
      </c>
      <c r="C12" s="308" t="s">
        <v>8</v>
      </c>
      <c r="D12" s="310" t="s">
        <v>360</v>
      </c>
      <c r="E12" s="310" t="s">
        <v>202</v>
      </c>
      <c r="F12" s="308" t="s">
        <v>9</v>
      </c>
      <c r="G12" s="308"/>
    </row>
    <row r="13" spans="2:7" ht="16.2" thickBot="1" x14ac:dyDescent="0.35">
      <c r="B13" s="309"/>
      <c r="C13" s="309"/>
      <c r="D13" s="311"/>
      <c r="E13" s="311"/>
      <c r="F13" s="23" t="s">
        <v>6</v>
      </c>
      <c r="G13" s="23" t="s">
        <v>7</v>
      </c>
    </row>
    <row r="14" spans="2:7" x14ac:dyDescent="0.25">
      <c r="B14" s="212"/>
      <c r="C14" s="25"/>
      <c r="D14" s="213"/>
      <c r="E14" s="213"/>
      <c r="F14" s="213"/>
      <c r="G14" s="214"/>
    </row>
    <row r="15" spans="2:7" ht="15.6" x14ac:dyDescent="0.3">
      <c r="B15" s="19"/>
      <c r="C15" s="11" t="s">
        <v>10</v>
      </c>
      <c r="D15" s="117">
        <f>SUM(D17:D35)</f>
        <v>78533025.169999987</v>
      </c>
      <c r="E15" s="152">
        <f>SUM(E17:E35)</f>
        <v>83706543.118000001</v>
      </c>
      <c r="F15" s="117">
        <f>+E15-D15</f>
        <v>5173517.9480000138</v>
      </c>
      <c r="G15" s="121">
        <f>+F15/D15*100</f>
        <v>6.5876972608669151</v>
      </c>
    </row>
    <row r="16" spans="2:7" x14ac:dyDescent="0.25">
      <c r="B16" s="17"/>
      <c r="G16" s="122"/>
    </row>
    <row r="17" spans="2:9" x14ac:dyDescent="0.25">
      <c r="B17" s="148" t="s">
        <v>109</v>
      </c>
      <c r="C17" s="215" t="s">
        <v>11</v>
      </c>
      <c r="D17" s="115">
        <f>'COMPARATIVO 1'!E16</f>
        <v>457202.50000000006</v>
      </c>
      <c r="E17" s="115">
        <f>'COMPARATIVO 2'!E17</f>
        <v>542883.86919999996</v>
      </c>
      <c r="F17" s="115">
        <f>+E17-D17</f>
        <v>85681.369199999899</v>
      </c>
      <c r="G17" s="123">
        <f>+F17/D17*100</f>
        <v>18.740354481876167</v>
      </c>
    </row>
    <row r="18" spans="2:9" x14ac:dyDescent="0.25">
      <c r="B18" s="148"/>
      <c r="C18" s="147"/>
      <c r="D18" s="115"/>
      <c r="E18" s="115"/>
      <c r="G18" s="122"/>
    </row>
    <row r="19" spans="2:9" x14ac:dyDescent="0.25">
      <c r="B19" s="148" t="s">
        <v>110</v>
      </c>
      <c r="C19" s="215" t="s">
        <v>51</v>
      </c>
      <c r="D19" s="115">
        <f>'COMPARATIVO 1'!E18</f>
        <v>0</v>
      </c>
      <c r="E19" s="115">
        <f>'COMPARATIVO 2'!E19</f>
        <v>0</v>
      </c>
      <c r="F19" s="115">
        <f>+E19-D19</f>
        <v>0</v>
      </c>
      <c r="G19" s="123">
        <v>0</v>
      </c>
    </row>
    <row r="20" spans="2:9" x14ac:dyDescent="0.25">
      <c r="B20" s="148"/>
      <c r="C20" s="147"/>
      <c r="D20" s="115"/>
      <c r="E20" s="115"/>
      <c r="F20" s="115"/>
      <c r="G20" s="123"/>
    </row>
    <row r="21" spans="2:9" x14ac:dyDescent="0.25">
      <c r="B21" s="148" t="s">
        <v>111</v>
      </c>
      <c r="C21" s="215" t="s">
        <v>52</v>
      </c>
      <c r="D21" s="115">
        <f>'COMPARATIVO 1'!E20</f>
        <v>0</v>
      </c>
      <c r="E21" s="115">
        <f>'COMPARATIVO 2'!E21</f>
        <v>0</v>
      </c>
      <c r="F21" s="115">
        <f>+E21-D21</f>
        <v>0</v>
      </c>
      <c r="G21" s="123">
        <v>0</v>
      </c>
    </row>
    <row r="22" spans="2:9" x14ac:dyDescent="0.25">
      <c r="B22" s="148"/>
      <c r="C22" s="147"/>
      <c r="D22" s="115"/>
      <c r="E22" s="115"/>
      <c r="F22" s="115"/>
      <c r="G22" s="123"/>
    </row>
    <row r="23" spans="2:9" x14ac:dyDescent="0.25">
      <c r="B23" s="148" t="s">
        <v>112</v>
      </c>
      <c r="C23" s="215" t="s">
        <v>12</v>
      </c>
      <c r="D23" s="115">
        <f>'COMPARATIVO 1'!E22</f>
        <v>1054268.31</v>
      </c>
      <c r="E23" s="115">
        <f>'COMPARATIVO 2'!E23</f>
        <v>3725996.9396000002</v>
      </c>
      <c r="F23" s="115">
        <f>+E23-D23</f>
        <v>2671728.6296000001</v>
      </c>
      <c r="G23" s="123">
        <f>+F23/D23*100</f>
        <v>253.42017817077323</v>
      </c>
    </row>
    <row r="24" spans="2:9" x14ac:dyDescent="0.25">
      <c r="B24" s="148"/>
      <c r="C24" s="147"/>
      <c r="D24" s="115"/>
      <c r="E24" s="115"/>
      <c r="F24" s="115"/>
      <c r="G24" s="123"/>
      <c r="I24" s="111"/>
    </row>
    <row r="25" spans="2:9" x14ac:dyDescent="0.25">
      <c r="B25" s="148" t="s">
        <v>113</v>
      </c>
      <c r="C25" s="215" t="s">
        <v>13</v>
      </c>
      <c r="D25" s="115">
        <f>'COMPARATIVO 1'!E24</f>
        <v>143402.85999999999</v>
      </c>
      <c r="E25" s="115">
        <f>'COMPARATIVO 2'!E25</f>
        <v>186423.71799999999</v>
      </c>
      <c r="F25" s="115">
        <f>+E25-D25</f>
        <v>43020.858000000007</v>
      </c>
      <c r="G25" s="123">
        <f>+F25/D25*100</f>
        <v>30.000000000000011</v>
      </c>
    </row>
    <row r="26" spans="2:9" x14ac:dyDescent="0.25">
      <c r="B26" s="148"/>
      <c r="C26" s="147"/>
      <c r="D26" s="115"/>
      <c r="E26" s="115"/>
      <c r="F26" s="115"/>
      <c r="G26" s="123"/>
    </row>
    <row r="27" spans="2:9" x14ac:dyDescent="0.25">
      <c r="B27" s="148" t="s">
        <v>114</v>
      </c>
      <c r="C27" s="215" t="s">
        <v>14</v>
      </c>
      <c r="D27" s="115">
        <f>'COMPARATIVO 1'!E26</f>
        <v>315794.24</v>
      </c>
      <c r="E27" s="115">
        <f>'COMPARATIVO 2'!E27</f>
        <v>68321.318400000004</v>
      </c>
      <c r="F27" s="115">
        <f>+E27-D27</f>
        <v>-247472.9216</v>
      </c>
      <c r="G27" s="123">
        <f>+F27/D27*100</f>
        <v>-78.365242380608336</v>
      </c>
    </row>
    <row r="28" spans="2:9" x14ac:dyDescent="0.25">
      <c r="B28" s="148"/>
      <c r="C28" s="147"/>
      <c r="D28" s="115"/>
      <c r="E28" s="115"/>
      <c r="F28" s="115"/>
      <c r="G28" s="123"/>
    </row>
    <row r="29" spans="2:9" x14ac:dyDescent="0.25">
      <c r="B29" s="148" t="s">
        <v>115</v>
      </c>
      <c r="C29" s="215" t="s">
        <v>92</v>
      </c>
      <c r="D29" s="115">
        <f>'COMPARATIVO 1'!E28</f>
        <v>0</v>
      </c>
      <c r="E29" s="115">
        <f>'COMPARATIVO 2'!E29</f>
        <v>0</v>
      </c>
      <c r="F29" s="115">
        <f>+E29-D29</f>
        <v>0</v>
      </c>
      <c r="G29" s="123">
        <v>0</v>
      </c>
    </row>
    <row r="30" spans="2:9" x14ac:dyDescent="0.25">
      <c r="B30" s="148"/>
      <c r="C30" s="147"/>
      <c r="D30" s="115"/>
      <c r="E30" s="115"/>
      <c r="F30" s="115"/>
      <c r="G30" s="123"/>
    </row>
    <row r="31" spans="2:9" x14ac:dyDescent="0.25">
      <c r="B31" s="148" t="s">
        <v>116</v>
      </c>
      <c r="C31" s="215" t="s">
        <v>93</v>
      </c>
      <c r="D31" s="115">
        <f>'COMPARATIVO 1'!E30</f>
        <v>76562357.25999999</v>
      </c>
      <c r="E31" s="115">
        <f>'COMPARATIVO 2'!E31</f>
        <v>79182917.272799999</v>
      </c>
      <c r="F31" s="115">
        <f>+E31-D31</f>
        <v>2620560.0128000081</v>
      </c>
      <c r="G31" s="123">
        <f>+F31/D31*100</f>
        <v>3.4227786429051341</v>
      </c>
    </row>
    <row r="32" spans="2:9" x14ac:dyDescent="0.25">
      <c r="B32" s="33"/>
      <c r="C32" s="147"/>
      <c r="D32" s="115"/>
      <c r="E32" s="115"/>
      <c r="F32" s="115"/>
      <c r="G32" s="134"/>
    </row>
    <row r="33" spans="2:7" ht="26.4" x14ac:dyDescent="0.25">
      <c r="B33" s="148" t="s">
        <v>117</v>
      </c>
      <c r="C33" s="215" t="s">
        <v>97</v>
      </c>
      <c r="D33" s="115">
        <f>'COMPARATIVO 1'!E32</f>
        <v>0</v>
      </c>
      <c r="E33" s="115">
        <f>'COMPARATIVO 2'!E33</f>
        <v>0</v>
      </c>
      <c r="F33" s="115">
        <f>+E33-D33</f>
        <v>0</v>
      </c>
      <c r="G33" s="123">
        <v>0</v>
      </c>
    </row>
    <row r="34" spans="2:7" x14ac:dyDescent="0.25">
      <c r="B34" s="33"/>
      <c r="C34" s="16"/>
      <c r="D34" s="124"/>
      <c r="E34" s="115"/>
      <c r="G34" s="119"/>
    </row>
    <row r="35" spans="2:7" x14ac:dyDescent="0.25">
      <c r="B35" s="33"/>
      <c r="C35" s="16"/>
      <c r="D35" s="115"/>
      <c r="E35" s="115"/>
      <c r="F35" s="115"/>
      <c r="G35" s="134"/>
    </row>
    <row r="36" spans="2:7" ht="15.6" thickBot="1" x14ac:dyDescent="0.3">
      <c r="B36" s="30"/>
      <c r="C36" s="31"/>
      <c r="D36" s="127"/>
      <c r="E36" s="127"/>
      <c r="F36" s="125"/>
      <c r="G36" s="126"/>
    </row>
  </sheetData>
  <mergeCells count="10">
    <mergeCell ref="B1:G1"/>
    <mergeCell ref="B2:G2"/>
    <mergeCell ref="B5:G5"/>
    <mergeCell ref="B6:G6"/>
    <mergeCell ref="B9:G9"/>
    <mergeCell ref="B12:B13"/>
    <mergeCell ref="C12:C13"/>
    <mergeCell ref="D12:D13"/>
    <mergeCell ref="E12:E13"/>
    <mergeCell ref="F12:G12"/>
  </mergeCells>
  <pageMargins left="0.7" right="0.7" top="0.75" bottom="0.75" header="0.3" footer="0.3"/>
  <pageSetup paperSize="9" scale="80" orientation="landscape"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tabSelected="1" view="pageBreakPreview" zoomScale="96" zoomScaleNormal="100" zoomScaleSheetLayoutView="96" workbookViewId="0">
      <selection activeCell="A7" sqref="A7:N7"/>
    </sheetView>
  </sheetViews>
  <sheetFormatPr baseColWidth="10" defaultRowHeight="13.2" x14ac:dyDescent="0.25"/>
  <cols>
    <col min="2" max="2" width="12.5546875" customWidth="1"/>
    <col min="3" max="14" width="11.5546875" bestFit="1" customWidth="1"/>
    <col min="15" max="15" width="14.44140625" bestFit="1" customWidth="1"/>
  </cols>
  <sheetData>
    <row r="1" spans="1:15" ht="17.399999999999999" x14ac:dyDescent="0.3">
      <c r="A1" s="275" t="s">
        <v>194</v>
      </c>
      <c r="B1" s="275"/>
      <c r="C1" s="275"/>
      <c r="D1" s="275"/>
      <c r="E1" s="275"/>
      <c r="F1" s="275"/>
      <c r="G1" s="275"/>
      <c r="H1" s="275"/>
      <c r="I1" s="275"/>
      <c r="J1" s="275"/>
      <c r="K1" s="275"/>
      <c r="L1" s="275"/>
      <c r="M1" s="275"/>
      <c r="N1" s="275"/>
    </row>
    <row r="2" spans="1:15" ht="17.399999999999999" x14ac:dyDescent="0.3">
      <c r="A2" s="275" t="s">
        <v>281</v>
      </c>
      <c r="B2" s="275"/>
      <c r="C2" s="275"/>
      <c r="D2" s="275"/>
      <c r="E2" s="275"/>
      <c r="F2" s="275"/>
      <c r="G2" s="275"/>
      <c r="H2" s="275"/>
      <c r="I2" s="275"/>
      <c r="J2" s="275"/>
      <c r="K2" s="275"/>
      <c r="L2" s="275"/>
      <c r="M2" s="275"/>
      <c r="N2" s="275"/>
    </row>
    <row r="3" spans="1:15" ht="15.6" x14ac:dyDescent="0.3">
      <c r="D3" s="118"/>
      <c r="E3" s="118"/>
      <c r="F3" s="118"/>
      <c r="G3" s="27"/>
    </row>
    <row r="4" spans="1:15" ht="15" x14ac:dyDescent="0.25">
      <c r="D4" s="118"/>
      <c r="E4" s="118"/>
      <c r="F4" s="118"/>
      <c r="G4" s="118"/>
    </row>
    <row r="5" spans="1:15" ht="17.399999999999999" x14ac:dyDescent="0.3">
      <c r="A5" s="275" t="s">
        <v>358</v>
      </c>
      <c r="B5" s="275"/>
      <c r="C5" s="275"/>
      <c r="D5" s="275"/>
      <c r="E5" s="275"/>
      <c r="F5" s="275"/>
      <c r="G5" s="275"/>
      <c r="H5" s="275"/>
      <c r="I5" s="275"/>
      <c r="J5" s="275"/>
      <c r="K5" s="275"/>
      <c r="L5" s="275"/>
      <c r="M5" s="275"/>
      <c r="N5" s="275"/>
    </row>
    <row r="6" spans="1:15" ht="13.8" thickBot="1" x14ac:dyDescent="0.3"/>
    <row r="7" spans="1:15" ht="16.2" thickBot="1" x14ac:dyDescent="0.3">
      <c r="A7" s="312" t="s">
        <v>447</v>
      </c>
      <c r="B7" s="313"/>
      <c r="C7" s="313"/>
      <c r="D7" s="313"/>
      <c r="E7" s="313"/>
      <c r="F7" s="313"/>
      <c r="G7" s="313"/>
      <c r="H7" s="313"/>
      <c r="I7" s="313"/>
      <c r="J7" s="313"/>
      <c r="K7" s="313"/>
      <c r="L7" s="313"/>
      <c r="M7" s="313"/>
      <c r="N7" s="314"/>
    </row>
    <row r="8" spans="1:15" ht="13.8" thickBot="1" x14ac:dyDescent="0.3">
      <c r="A8" s="217"/>
      <c r="B8" s="218"/>
      <c r="C8" s="218"/>
      <c r="D8" s="218"/>
      <c r="E8" s="218"/>
      <c r="F8" s="218"/>
      <c r="G8" s="218"/>
      <c r="H8" s="218"/>
      <c r="I8" s="218"/>
      <c r="J8" s="218"/>
      <c r="K8" s="218"/>
      <c r="L8" s="218"/>
      <c r="M8" s="218"/>
      <c r="N8" s="219"/>
    </row>
    <row r="9" spans="1:15" ht="13.8" thickBot="1" x14ac:dyDescent="0.3">
      <c r="A9" s="251"/>
      <c r="B9" s="252" t="s">
        <v>387</v>
      </c>
      <c r="C9" s="252" t="s">
        <v>388</v>
      </c>
      <c r="D9" s="252" t="s">
        <v>389</v>
      </c>
      <c r="E9" s="252" t="s">
        <v>390</v>
      </c>
      <c r="F9" s="252" t="s">
        <v>391</v>
      </c>
      <c r="G9" s="252" t="s">
        <v>392</v>
      </c>
      <c r="H9" s="252" t="s">
        <v>393</v>
      </c>
      <c r="I9" s="252" t="s">
        <v>394</v>
      </c>
      <c r="J9" s="252" t="s">
        <v>395</v>
      </c>
      <c r="K9" s="252" t="s">
        <v>396</v>
      </c>
      <c r="L9" s="252" t="s">
        <v>397</v>
      </c>
      <c r="M9" s="252" t="s">
        <v>398</v>
      </c>
      <c r="N9" s="252" t="s">
        <v>399</v>
      </c>
    </row>
    <row r="10" spans="1:15" ht="13.8" thickBot="1" x14ac:dyDescent="0.3">
      <c r="A10" s="247" t="s">
        <v>129</v>
      </c>
      <c r="B10" s="248">
        <f>B11+B21+B27+B30+B37+B41+B46+B56+B62+B70</f>
        <v>83706543.118000001</v>
      </c>
      <c r="C10" s="248">
        <f t="shared" ref="C10:N10" si="0">C11+C21+C27+C30+C37+C41+C46+C56+C62+C70</f>
        <v>6975545.2598333331</v>
      </c>
      <c r="D10" s="248">
        <f t="shared" si="0"/>
        <v>6975545.2598333331</v>
      </c>
      <c r="E10" s="248">
        <f t="shared" si="0"/>
        <v>6975545.2598333331</v>
      </c>
      <c r="F10" s="248">
        <f t="shared" si="0"/>
        <v>6975545.2598333331</v>
      </c>
      <c r="G10" s="248">
        <f t="shared" si="0"/>
        <v>6975545.2598333331</v>
      </c>
      <c r="H10" s="248">
        <f t="shared" si="0"/>
        <v>6975545.2598333331</v>
      </c>
      <c r="I10" s="248">
        <f t="shared" si="0"/>
        <v>6975545.2598333331</v>
      </c>
      <c r="J10" s="248">
        <f t="shared" si="0"/>
        <v>6975545.2598333331</v>
      </c>
      <c r="K10" s="248">
        <f t="shared" si="0"/>
        <v>6975545.2598333331</v>
      </c>
      <c r="L10" s="248">
        <f t="shared" si="0"/>
        <v>6975545.2598333331</v>
      </c>
      <c r="M10" s="248">
        <f t="shared" si="0"/>
        <v>6975545.2598333331</v>
      </c>
      <c r="N10" s="248">
        <f t="shared" si="0"/>
        <v>6975545.2598333331</v>
      </c>
      <c r="O10" s="144"/>
    </row>
    <row r="11" spans="1:15" ht="13.8" thickBot="1" x14ac:dyDescent="0.3">
      <c r="A11" s="245" t="s">
        <v>130</v>
      </c>
      <c r="B11" s="249">
        <f>SUM(B12:B20)</f>
        <v>542883.86919999996</v>
      </c>
      <c r="C11" s="249">
        <f t="shared" ref="C11:N11" si="1">SUM(C12:C20)</f>
        <v>45240.322433333335</v>
      </c>
      <c r="D11" s="249">
        <f t="shared" si="1"/>
        <v>45240.322433333335</v>
      </c>
      <c r="E11" s="249">
        <f t="shared" si="1"/>
        <v>45240.322433333335</v>
      </c>
      <c r="F11" s="249">
        <f t="shared" si="1"/>
        <v>45240.322433333335</v>
      </c>
      <c r="G11" s="249">
        <f t="shared" si="1"/>
        <v>45240.322433333335</v>
      </c>
      <c r="H11" s="249">
        <f t="shared" si="1"/>
        <v>45240.322433333335</v>
      </c>
      <c r="I11" s="249">
        <f t="shared" si="1"/>
        <v>45240.322433333335</v>
      </c>
      <c r="J11" s="249">
        <f t="shared" si="1"/>
        <v>45240.322433333335</v>
      </c>
      <c r="K11" s="249">
        <f t="shared" si="1"/>
        <v>45240.322433333335</v>
      </c>
      <c r="L11" s="249">
        <f t="shared" si="1"/>
        <v>45240.322433333335</v>
      </c>
      <c r="M11" s="249">
        <f t="shared" si="1"/>
        <v>45240.322433333335</v>
      </c>
      <c r="N11" s="249">
        <f t="shared" si="1"/>
        <v>45240.322433333335</v>
      </c>
      <c r="O11" s="144"/>
    </row>
    <row r="12" spans="1:15" ht="21" thickBot="1" x14ac:dyDescent="0.3">
      <c r="A12" s="246" t="s">
        <v>131</v>
      </c>
      <c r="B12" s="250">
        <f>ANALITICO!I13</f>
        <v>4274.3999999999996</v>
      </c>
      <c r="C12" s="250">
        <f>B12/12</f>
        <v>356.2</v>
      </c>
      <c r="D12" s="250">
        <f>B12/12</f>
        <v>356.2</v>
      </c>
      <c r="E12" s="250">
        <f>B12/12</f>
        <v>356.2</v>
      </c>
      <c r="F12" s="250">
        <f>B12/12</f>
        <v>356.2</v>
      </c>
      <c r="G12" s="250">
        <f>B12/12</f>
        <v>356.2</v>
      </c>
      <c r="H12" s="250">
        <f>B12/12</f>
        <v>356.2</v>
      </c>
      <c r="I12" s="250">
        <f>B12/12</f>
        <v>356.2</v>
      </c>
      <c r="J12" s="250">
        <f>B12/12</f>
        <v>356.2</v>
      </c>
      <c r="K12" s="250">
        <f>B12/12</f>
        <v>356.2</v>
      </c>
      <c r="L12" s="250">
        <f>B12/12</f>
        <v>356.2</v>
      </c>
      <c r="M12" s="250">
        <f>B12/12</f>
        <v>356.2</v>
      </c>
      <c r="N12" s="250">
        <f>B12/12</f>
        <v>356.2</v>
      </c>
      <c r="O12" s="144"/>
    </row>
    <row r="13" spans="1:15" ht="21" thickBot="1" x14ac:dyDescent="0.3">
      <c r="A13" s="246" t="s">
        <v>132</v>
      </c>
      <c r="B13" s="250">
        <f>ANALITICO!I31</f>
        <v>377792.12919999997</v>
      </c>
      <c r="C13" s="250">
        <f t="shared" ref="C13:C26" si="2">B13/12</f>
        <v>31482.677433333331</v>
      </c>
      <c r="D13" s="250">
        <f t="shared" ref="D13:D20" si="3">B13/12</f>
        <v>31482.677433333331</v>
      </c>
      <c r="E13" s="250">
        <f t="shared" ref="E13:E20" si="4">B13/12</f>
        <v>31482.677433333331</v>
      </c>
      <c r="F13" s="250">
        <f t="shared" ref="F13:F20" si="5">B13/12</f>
        <v>31482.677433333331</v>
      </c>
      <c r="G13" s="250">
        <f t="shared" ref="G13:G20" si="6">B13/12</f>
        <v>31482.677433333331</v>
      </c>
      <c r="H13" s="250">
        <f t="shared" ref="H13:H20" si="7">B13/12</f>
        <v>31482.677433333331</v>
      </c>
      <c r="I13" s="250">
        <f t="shared" ref="I13:I20" si="8">B13/12</f>
        <v>31482.677433333331</v>
      </c>
      <c r="J13" s="250">
        <f t="shared" ref="J13:J20" si="9">B13/12</f>
        <v>31482.677433333331</v>
      </c>
      <c r="K13" s="250">
        <f t="shared" ref="K13:K20" si="10">B13/12</f>
        <v>31482.677433333331</v>
      </c>
      <c r="L13" s="250">
        <f t="shared" ref="L13:L20" si="11">B13/12</f>
        <v>31482.677433333331</v>
      </c>
      <c r="M13" s="250">
        <f t="shared" ref="M13:M20" si="12">B13/12</f>
        <v>31482.677433333331</v>
      </c>
      <c r="N13" s="250">
        <f t="shared" ref="N13:N20" si="13">B13/12</f>
        <v>31482.677433333331</v>
      </c>
      <c r="O13" s="144"/>
    </row>
    <row r="14" spans="1:15" ht="41.4" thickBot="1" x14ac:dyDescent="0.3">
      <c r="A14" s="246" t="s">
        <v>133</v>
      </c>
      <c r="B14" s="250">
        <v>0</v>
      </c>
      <c r="C14" s="250">
        <f t="shared" si="2"/>
        <v>0</v>
      </c>
      <c r="D14" s="250">
        <f t="shared" si="3"/>
        <v>0</v>
      </c>
      <c r="E14" s="250">
        <f t="shared" si="4"/>
        <v>0</v>
      </c>
      <c r="F14" s="250">
        <f t="shared" si="5"/>
        <v>0</v>
      </c>
      <c r="G14" s="250">
        <f t="shared" si="6"/>
        <v>0</v>
      </c>
      <c r="H14" s="250">
        <f t="shared" si="7"/>
        <v>0</v>
      </c>
      <c r="I14" s="250">
        <f t="shared" si="8"/>
        <v>0</v>
      </c>
      <c r="J14" s="250">
        <f t="shared" si="9"/>
        <v>0</v>
      </c>
      <c r="K14" s="250">
        <f t="shared" si="10"/>
        <v>0</v>
      </c>
      <c r="L14" s="250">
        <f t="shared" si="11"/>
        <v>0</v>
      </c>
      <c r="M14" s="250">
        <f t="shared" si="12"/>
        <v>0</v>
      </c>
      <c r="N14" s="250">
        <f t="shared" si="13"/>
        <v>0</v>
      </c>
      <c r="O14" s="144"/>
    </row>
    <row r="15" spans="1:15" ht="31.2" thickBot="1" x14ac:dyDescent="0.3">
      <c r="A15" s="246" t="s">
        <v>134</v>
      </c>
      <c r="B15" s="250">
        <v>0</v>
      </c>
      <c r="C15" s="250">
        <f t="shared" si="2"/>
        <v>0</v>
      </c>
      <c r="D15" s="250">
        <f t="shared" si="3"/>
        <v>0</v>
      </c>
      <c r="E15" s="250">
        <f t="shared" si="4"/>
        <v>0</v>
      </c>
      <c r="F15" s="250">
        <f t="shared" si="5"/>
        <v>0</v>
      </c>
      <c r="G15" s="250">
        <f t="shared" si="6"/>
        <v>0</v>
      </c>
      <c r="H15" s="250">
        <f t="shared" si="7"/>
        <v>0</v>
      </c>
      <c r="I15" s="250">
        <f t="shared" si="8"/>
        <v>0</v>
      </c>
      <c r="J15" s="250">
        <f t="shared" si="9"/>
        <v>0</v>
      </c>
      <c r="K15" s="250">
        <f t="shared" si="10"/>
        <v>0</v>
      </c>
      <c r="L15" s="250">
        <f t="shared" si="11"/>
        <v>0</v>
      </c>
      <c r="M15" s="250">
        <f t="shared" si="12"/>
        <v>0</v>
      </c>
      <c r="N15" s="250">
        <f t="shared" si="13"/>
        <v>0</v>
      </c>
      <c r="O15" s="144"/>
    </row>
    <row r="16" spans="1:15" ht="25.5" customHeight="1" thickBot="1" x14ac:dyDescent="0.3">
      <c r="A16" s="246" t="s">
        <v>135</v>
      </c>
      <c r="B16" s="250">
        <v>0</v>
      </c>
      <c r="C16" s="250">
        <f t="shared" si="2"/>
        <v>0</v>
      </c>
      <c r="D16" s="250">
        <f t="shared" si="3"/>
        <v>0</v>
      </c>
      <c r="E16" s="250">
        <f t="shared" si="4"/>
        <v>0</v>
      </c>
      <c r="F16" s="250">
        <f t="shared" si="5"/>
        <v>0</v>
      </c>
      <c r="G16" s="250">
        <f t="shared" si="6"/>
        <v>0</v>
      </c>
      <c r="H16" s="250">
        <f t="shared" si="7"/>
        <v>0</v>
      </c>
      <c r="I16" s="250">
        <f t="shared" si="8"/>
        <v>0</v>
      </c>
      <c r="J16" s="250">
        <f t="shared" si="9"/>
        <v>0</v>
      </c>
      <c r="K16" s="250">
        <f t="shared" si="10"/>
        <v>0</v>
      </c>
      <c r="L16" s="250">
        <f t="shared" si="11"/>
        <v>0</v>
      </c>
      <c r="M16" s="250">
        <f t="shared" si="12"/>
        <v>0</v>
      </c>
      <c r="N16" s="250">
        <f t="shared" si="13"/>
        <v>0</v>
      </c>
      <c r="O16" s="144"/>
    </row>
    <row r="17" spans="1:15" ht="21" thickBot="1" x14ac:dyDescent="0.3">
      <c r="A17" s="246" t="s">
        <v>136</v>
      </c>
      <c r="B17" s="250">
        <v>0</v>
      </c>
      <c r="C17" s="250">
        <f t="shared" si="2"/>
        <v>0</v>
      </c>
      <c r="D17" s="250">
        <f t="shared" si="3"/>
        <v>0</v>
      </c>
      <c r="E17" s="250">
        <f t="shared" si="4"/>
        <v>0</v>
      </c>
      <c r="F17" s="250">
        <f t="shared" si="5"/>
        <v>0</v>
      </c>
      <c r="G17" s="250">
        <f t="shared" si="6"/>
        <v>0</v>
      </c>
      <c r="H17" s="250">
        <f t="shared" si="7"/>
        <v>0</v>
      </c>
      <c r="I17" s="250">
        <f t="shared" si="8"/>
        <v>0</v>
      </c>
      <c r="J17" s="250">
        <f t="shared" si="9"/>
        <v>0</v>
      </c>
      <c r="K17" s="250">
        <f t="shared" si="10"/>
        <v>0</v>
      </c>
      <c r="L17" s="250">
        <f t="shared" si="11"/>
        <v>0</v>
      </c>
      <c r="M17" s="250">
        <f t="shared" si="12"/>
        <v>0</v>
      </c>
      <c r="N17" s="250">
        <f t="shared" si="13"/>
        <v>0</v>
      </c>
      <c r="O17" s="144"/>
    </row>
    <row r="18" spans="1:15" ht="21" thickBot="1" x14ac:dyDescent="0.3">
      <c r="A18" s="246" t="s">
        <v>137</v>
      </c>
      <c r="B18" s="250">
        <v>0</v>
      </c>
      <c r="C18" s="250">
        <f t="shared" si="2"/>
        <v>0</v>
      </c>
      <c r="D18" s="250">
        <f t="shared" si="3"/>
        <v>0</v>
      </c>
      <c r="E18" s="250">
        <f t="shared" si="4"/>
        <v>0</v>
      </c>
      <c r="F18" s="250">
        <f t="shared" si="5"/>
        <v>0</v>
      </c>
      <c r="G18" s="250">
        <f t="shared" si="6"/>
        <v>0</v>
      </c>
      <c r="H18" s="250">
        <f t="shared" si="7"/>
        <v>0</v>
      </c>
      <c r="I18" s="250">
        <f t="shared" si="8"/>
        <v>0</v>
      </c>
      <c r="J18" s="250">
        <f t="shared" si="9"/>
        <v>0</v>
      </c>
      <c r="K18" s="250">
        <f t="shared" si="10"/>
        <v>0</v>
      </c>
      <c r="L18" s="250">
        <f t="shared" si="11"/>
        <v>0</v>
      </c>
      <c r="M18" s="250">
        <f t="shared" si="12"/>
        <v>0</v>
      </c>
      <c r="N18" s="250">
        <f t="shared" si="13"/>
        <v>0</v>
      </c>
      <c r="O18" s="144"/>
    </row>
    <row r="19" spans="1:15" ht="13.8" thickBot="1" x14ac:dyDescent="0.3">
      <c r="A19" s="246" t="s">
        <v>138</v>
      </c>
      <c r="B19" s="250">
        <f>ANALITICO!I61</f>
        <v>160817.34</v>
      </c>
      <c r="C19" s="250">
        <f t="shared" si="2"/>
        <v>13401.445</v>
      </c>
      <c r="D19" s="250">
        <f t="shared" si="3"/>
        <v>13401.445</v>
      </c>
      <c r="E19" s="250">
        <f t="shared" si="4"/>
        <v>13401.445</v>
      </c>
      <c r="F19" s="250">
        <f t="shared" si="5"/>
        <v>13401.445</v>
      </c>
      <c r="G19" s="250">
        <f t="shared" si="6"/>
        <v>13401.445</v>
      </c>
      <c r="H19" s="250">
        <f t="shared" si="7"/>
        <v>13401.445</v>
      </c>
      <c r="I19" s="250">
        <f t="shared" si="8"/>
        <v>13401.445</v>
      </c>
      <c r="J19" s="250">
        <f t="shared" si="9"/>
        <v>13401.445</v>
      </c>
      <c r="K19" s="250">
        <f t="shared" si="10"/>
        <v>13401.445</v>
      </c>
      <c r="L19" s="250">
        <f t="shared" si="11"/>
        <v>13401.445</v>
      </c>
      <c r="M19" s="250">
        <f t="shared" si="12"/>
        <v>13401.445</v>
      </c>
      <c r="N19" s="250">
        <f t="shared" si="13"/>
        <v>13401.445</v>
      </c>
      <c r="O19" s="144"/>
    </row>
    <row r="20" spans="1:15" ht="112.8" thickBot="1" x14ac:dyDescent="0.3">
      <c r="A20" s="246" t="s">
        <v>139</v>
      </c>
      <c r="B20" s="250">
        <v>0</v>
      </c>
      <c r="C20" s="250">
        <f t="shared" si="2"/>
        <v>0</v>
      </c>
      <c r="D20" s="250">
        <f t="shared" si="3"/>
        <v>0</v>
      </c>
      <c r="E20" s="250">
        <f t="shared" si="4"/>
        <v>0</v>
      </c>
      <c r="F20" s="250">
        <f t="shared" si="5"/>
        <v>0</v>
      </c>
      <c r="G20" s="250">
        <f t="shared" si="6"/>
        <v>0</v>
      </c>
      <c r="H20" s="250">
        <f t="shared" si="7"/>
        <v>0</v>
      </c>
      <c r="I20" s="250">
        <f t="shared" si="8"/>
        <v>0</v>
      </c>
      <c r="J20" s="250">
        <f t="shared" si="9"/>
        <v>0</v>
      </c>
      <c r="K20" s="250">
        <f t="shared" si="10"/>
        <v>0</v>
      </c>
      <c r="L20" s="250">
        <f t="shared" si="11"/>
        <v>0</v>
      </c>
      <c r="M20" s="250">
        <f t="shared" si="12"/>
        <v>0</v>
      </c>
      <c r="N20" s="250">
        <f t="shared" si="13"/>
        <v>0</v>
      </c>
      <c r="O20" s="144"/>
    </row>
    <row r="21" spans="1:15" ht="31.2" thickBot="1" x14ac:dyDescent="0.3">
      <c r="A21" s="245" t="s">
        <v>140</v>
      </c>
      <c r="B21" s="249">
        <f>SUM(B22:B26)</f>
        <v>0</v>
      </c>
      <c r="C21" s="249">
        <f t="shared" ref="C21:N21" si="14">SUM(C22:C26)</f>
        <v>0</v>
      </c>
      <c r="D21" s="249">
        <f t="shared" si="14"/>
        <v>0</v>
      </c>
      <c r="E21" s="249">
        <f t="shared" si="14"/>
        <v>0</v>
      </c>
      <c r="F21" s="249">
        <f t="shared" si="14"/>
        <v>0</v>
      </c>
      <c r="G21" s="249">
        <f t="shared" si="14"/>
        <v>0</v>
      </c>
      <c r="H21" s="249">
        <f t="shared" si="14"/>
        <v>0</v>
      </c>
      <c r="I21" s="249">
        <f t="shared" si="14"/>
        <v>0</v>
      </c>
      <c r="J21" s="249">
        <f t="shared" si="14"/>
        <v>0</v>
      </c>
      <c r="K21" s="249">
        <f t="shared" si="14"/>
        <v>0</v>
      </c>
      <c r="L21" s="249">
        <f t="shared" si="14"/>
        <v>0</v>
      </c>
      <c r="M21" s="249">
        <f t="shared" si="14"/>
        <v>0</v>
      </c>
      <c r="N21" s="249">
        <f t="shared" si="14"/>
        <v>0</v>
      </c>
      <c r="O21" s="144"/>
    </row>
    <row r="22" spans="1:15" ht="31.2" thickBot="1" x14ac:dyDescent="0.3">
      <c r="A22" s="246" t="s">
        <v>141</v>
      </c>
      <c r="B22" s="250">
        <v>0</v>
      </c>
      <c r="C22" s="250">
        <f t="shared" si="2"/>
        <v>0</v>
      </c>
      <c r="D22" s="250">
        <f t="shared" ref="D22:D26" si="15">B22/12</f>
        <v>0</v>
      </c>
      <c r="E22" s="250">
        <f t="shared" ref="E22:E26" si="16">B22/12</f>
        <v>0</v>
      </c>
      <c r="F22" s="250">
        <f t="shared" ref="F22:F26" si="17">B22/12</f>
        <v>0</v>
      </c>
      <c r="G22" s="250">
        <f t="shared" ref="G22:G26" si="18">B22/12</f>
        <v>0</v>
      </c>
      <c r="H22" s="250">
        <f t="shared" ref="H22:H26" si="19">B22/12</f>
        <v>0</v>
      </c>
      <c r="I22" s="250">
        <f t="shared" ref="I22:I26" si="20">B22/12</f>
        <v>0</v>
      </c>
      <c r="J22" s="250">
        <f t="shared" ref="J22:J26" si="21">B22/12</f>
        <v>0</v>
      </c>
      <c r="K22" s="250">
        <f t="shared" ref="K22:K26" si="22">B22/12</f>
        <v>0</v>
      </c>
      <c r="L22" s="250">
        <f t="shared" ref="L22:L26" si="23">B22/12</f>
        <v>0</v>
      </c>
      <c r="M22" s="250">
        <f t="shared" ref="M22:M26" si="24">B22/12</f>
        <v>0</v>
      </c>
      <c r="N22" s="250">
        <f t="shared" ref="N22:N26" si="25">B22/12</f>
        <v>0</v>
      </c>
      <c r="O22" s="144"/>
    </row>
    <row r="23" spans="1:15" ht="21" thickBot="1" x14ac:dyDescent="0.3">
      <c r="A23" s="246" t="s">
        <v>142</v>
      </c>
      <c r="B23" s="250">
        <v>0</v>
      </c>
      <c r="C23" s="250">
        <f t="shared" si="2"/>
        <v>0</v>
      </c>
      <c r="D23" s="250">
        <f t="shared" si="15"/>
        <v>0</v>
      </c>
      <c r="E23" s="250">
        <f t="shared" si="16"/>
        <v>0</v>
      </c>
      <c r="F23" s="250">
        <f t="shared" si="17"/>
        <v>0</v>
      </c>
      <c r="G23" s="250">
        <f t="shared" si="18"/>
        <v>0</v>
      </c>
      <c r="H23" s="250">
        <f t="shared" si="19"/>
        <v>0</v>
      </c>
      <c r="I23" s="250">
        <f t="shared" si="20"/>
        <v>0</v>
      </c>
      <c r="J23" s="250">
        <f t="shared" si="21"/>
        <v>0</v>
      </c>
      <c r="K23" s="250">
        <f t="shared" si="22"/>
        <v>0</v>
      </c>
      <c r="L23" s="250">
        <f t="shared" si="23"/>
        <v>0</v>
      </c>
      <c r="M23" s="250">
        <f t="shared" si="24"/>
        <v>0</v>
      </c>
      <c r="N23" s="250">
        <f t="shared" si="25"/>
        <v>0</v>
      </c>
      <c r="O23" s="144"/>
    </row>
    <row r="24" spans="1:15" ht="31.2" thickBot="1" x14ac:dyDescent="0.3">
      <c r="A24" s="246" t="s">
        <v>143</v>
      </c>
      <c r="B24" s="250">
        <v>0</v>
      </c>
      <c r="C24" s="250">
        <f t="shared" si="2"/>
        <v>0</v>
      </c>
      <c r="D24" s="250">
        <f t="shared" si="15"/>
        <v>0</v>
      </c>
      <c r="E24" s="250">
        <f t="shared" si="16"/>
        <v>0</v>
      </c>
      <c r="F24" s="250">
        <f t="shared" si="17"/>
        <v>0</v>
      </c>
      <c r="G24" s="250">
        <f t="shared" si="18"/>
        <v>0</v>
      </c>
      <c r="H24" s="250">
        <f t="shared" si="19"/>
        <v>0</v>
      </c>
      <c r="I24" s="250">
        <f t="shared" si="20"/>
        <v>0</v>
      </c>
      <c r="J24" s="250">
        <f t="shared" si="21"/>
        <v>0</v>
      </c>
      <c r="K24" s="250">
        <f t="shared" si="22"/>
        <v>0</v>
      </c>
      <c r="L24" s="250">
        <f t="shared" si="23"/>
        <v>0</v>
      </c>
      <c r="M24" s="250">
        <f t="shared" si="24"/>
        <v>0</v>
      </c>
      <c r="N24" s="250">
        <f t="shared" si="25"/>
        <v>0</v>
      </c>
      <c r="O24" s="144"/>
    </row>
    <row r="25" spans="1:15" ht="41.4" thickBot="1" x14ac:dyDescent="0.3">
      <c r="A25" s="246" t="s">
        <v>144</v>
      </c>
      <c r="B25" s="250">
        <v>0</v>
      </c>
      <c r="C25" s="250">
        <f t="shared" si="2"/>
        <v>0</v>
      </c>
      <c r="D25" s="250">
        <f t="shared" si="15"/>
        <v>0</v>
      </c>
      <c r="E25" s="250">
        <f t="shared" si="16"/>
        <v>0</v>
      </c>
      <c r="F25" s="250">
        <f t="shared" si="17"/>
        <v>0</v>
      </c>
      <c r="G25" s="250">
        <f t="shared" si="18"/>
        <v>0</v>
      </c>
      <c r="H25" s="250">
        <f t="shared" si="19"/>
        <v>0</v>
      </c>
      <c r="I25" s="250">
        <f t="shared" si="20"/>
        <v>0</v>
      </c>
      <c r="J25" s="250">
        <f t="shared" si="21"/>
        <v>0</v>
      </c>
      <c r="K25" s="250">
        <f t="shared" si="22"/>
        <v>0</v>
      </c>
      <c r="L25" s="250">
        <f t="shared" si="23"/>
        <v>0</v>
      </c>
      <c r="M25" s="250">
        <f t="shared" si="24"/>
        <v>0</v>
      </c>
      <c r="N25" s="250">
        <f t="shared" si="25"/>
        <v>0</v>
      </c>
      <c r="O25" s="144"/>
    </row>
    <row r="26" spans="1:15" ht="41.4" thickBot="1" x14ac:dyDescent="0.3">
      <c r="A26" s="246" t="s">
        <v>189</v>
      </c>
      <c r="B26" s="250">
        <v>0</v>
      </c>
      <c r="C26" s="250">
        <f t="shared" si="2"/>
        <v>0</v>
      </c>
      <c r="D26" s="250">
        <f t="shared" si="15"/>
        <v>0</v>
      </c>
      <c r="E26" s="250">
        <f t="shared" si="16"/>
        <v>0</v>
      </c>
      <c r="F26" s="250">
        <f t="shared" si="17"/>
        <v>0</v>
      </c>
      <c r="G26" s="250">
        <f t="shared" si="18"/>
        <v>0</v>
      </c>
      <c r="H26" s="250">
        <f t="shared" si="19"/>
        <v>0</v>
      </c>
      <c r="I26" s="250">
        <f t="shared" si="20"/>
        <v>0</v>
      </c>
      <c r="J26" s="250">
        <f t="shared" si="21"/>
        <v>0</v>
      </c>
      <c r="K26" s="250">
        <f t="shared" si="22"/>
        <v>0</v>
      </c>
      <c r="L26" s="250">
        <f t="shared" si="23"/>
        <v>0</v>
      </c>
      <c r="M26" s="250">
        <f t="shared" si="24"/>
        <v>0</v>
      </c>
      <c r="N26" s="250">
        <f t="shared" si="25"/>
        <v>0</v>
      </c>
      <c r="O26" s="144"/>
    </row>
    <row r="27" spans="1:15" ht="21" thickBot="1" x14ac:dyDescent="0.3">
      <c r="A27" s="245" t="s">
        <v>145</v>
      </c>
      <c r="B27" s="249">
        <f>SUM(B28:B29)</f>
        <v>0</v>
      </c>
      <c r="C27" s="249">
        <f t="shared" ref="C27:N27" si="26">SUM(C28:C29)</f>
        <v>0</v>
      </c>
      <c r="D27" s="249">
        <f t="shared" si="26"/>
        <v>0</v>
      </c>
      <c r="E27" s="249">
        <f t="shared" si="26"/>
        <v>0</v>
      </c>
      <c r="F27" s="249">
        <f t="shared" si="26"/>
        <v>0</v>
      </c>
      <c r="G27" s="249">
        <f t="shared" si="26"/>
        <v>0</v>
      </c>
      <c r="H27" s="249">
        <f t="shared" si="26"/>
        <v>0</v>
      </c>
      <c r="I27" s="249">
        <f t="shared" si="26"/>
        <v>0</v>
      </c>
      <c r="J27" s="249">
        <f t="shared" si="26"/>
        <v>0</v>
      </c>
      <c r="K27" s="249">
        <f t="shared" si="26"/>
        <v>0</v>
      </c>
      <c r="L27" s="249">
        <f t="shared" si="26"/>
        <v>0</v>
      </c>
      <c r="M27" s="249">
        <f t="shared" si="26"/>
        <v>0</v>
      </c>
      <c r="N27" s="249">
        <f t="shared" si="26"/>
        <v>0</v>
      </c>
      <c r="O27" s="144"/>
    </row>
    <row r="28" spans="1:15" ht="31.2" thickBot="1" x14ac:dyDescent="0.3">
      <c r="A28" s="246" t="s">
        <v>146</v>
      </c>
      <c r="B28" s="250">
        <v>0</v>
      </c>
      <c r="C28" s="250"/>
      <c r="D28" s="250"/>
      <c r="E28" s="250"/>
      <c r="F28" s="250"/>
      <c r="G28" s="250"/>
      <c r="H28" s="250"/>
      <c r="I28" s="250"/>
      <c r="J28" s="250"/>
      <c r="K28" s="250"/>
      <c r="L28" s="250"/>
      <c r="M28" s="250"/>
      <c r="N28" s="250"/>
      <c r="O28" s="144"/>
    </row>
    <row r="29" spans="1:15" ht="123" thickBot="1" x14ac:dyDescent="0.3">
      <c r="A29" s="246" t="s">
        <v>147</v>
      </c>
      <c r="B29" s="250">
        <v>0</v>
      </c>
      <c r="C29" s="250"/>
      <c r="D29" s="250"/>
      <c r="E29" s="250"/>
      <c r="F29" s="250"/>
      <c r="G29" s="250"/>
      <c r="H29" s="250"/>
      <c r="I29" s="250"/>
      <c r="J29" s="250"/>
      <c r="K29" s="250"/>
      <c r="L29" s="250"/>
      <c r="M29" s="250"/>
      <c r="N29" s="250"/>
      <c r="O29" s="144"/>
    </row>
    <row r="30" spans="1:15" ht="13.8" thickBot="1" x14ac:dyDescent="0.3">
      <c r="A30" s="245" t="s">
        <v>148</v>
      </c>
      <c r="B30" s="249">
        <f>SUM(B31:B36)</f>
        <v>3725996.9396000002</v>
      </c>
      <c r="C30" s="249">
        <f t="shared" ref="C30:N30" si="27">SUM(C31:C36)</f>
        <v>310499.74496666668</v>
      </c>
      <c r="D30" s="249">
        <f t="shared" si="27"/>
        <v>310499.74496666668</v>
      </c>
      <c r="E30" s="249">
        <f t="shared" si="27"/>
        <v>310499.74496666668</v>
      </c>
      <c r="F30" s="249">
        <f t="shared" si="27"/>
        <v>310499.74496666668</v>
      </c>
      <c r="G30" s="249">
        <f t="shared" si="27"/>
        <v>310499.74496666668</v>
      </c>
      <c r="H30" s="249">
        <f t="shared" si="27"/>
        <v>310499.74496666668</v>
      </c>
      <c r="I30" s="249">
        <f t="shared" si="27"/>
        <v>310499.74496666668</v>
      </c>
      <c r="J30" s="249">
        <f t="shared" si="27"/>
        <v>310499.74496666668</v>
      </c>
      <c r="K30" s="249">
        <f t="shared" si="27"/>
        <v>310499.74496666668</v>
      </c>
      <c r="L30" s="249">
        <f t="shared" si="27"/>
        <v>310499.74496666668</v>
      </c>
      <c r="M30" s="249">
        <f t="shared" si="27"/>
        <v>310499.74496666668</v>
      </c>
      <c r="N30" s="249">
        <f t="shared" si="27"/>
        <v>310499.74496666668</v>
      </c>
      <c r="O30" s="144"/>
    </row>
    <row r="31" spans="1:15" ht="61.8" thickBot="1" x14ac:dyDescent="0.3">
      <c r="A31" s="246" t="s">
        <v>149</v>
      </c>
      <c r="B31" s="250">
        <f>ANALITICO!I90</f>
        <v>2758405.9616</v>
      </c>
      <c r="C31" s="250">
        <f t="shared" ref="C31:C40" si="28">B31/12</f>
        <v>229867.16346666668</v>
      </c>
      <c r="D31" s="250">
        <f t="shared" ref="D31:D36" si="29">B31/12</f>
        <v>229867.16346666668</v>
      </c>
      <c r="E31" s="250">
        <f t="shared" ref="E31:E36" si="30">B31/12</f>
        <v>229867.16346666668</v>
      </c>
      <c r="F31" s="250">
        <f t="shared" ref="F31:F36" si="31">B31/12</f>
        <v>229867.16346666668</v>
      </c>
      <c r="G31" s="250">
        <f t="shared" ref="G31:G36" si="32">B31/12</f>
        <v>229867.16346666668</v>
      </c>
      <c r="H31" s="250">
        <f t="shared" ref="H31:H36" si="33">B31/12</f>
        <v>229867.16346666668</v>
      </c>
      <c r="I31" s="250">
        <f t="shared" ref="I31:I36" si="34">B31/12</f>
        <v>229867.16346666668</v>
      </c>
      <c r="J31" s="250">
        <f t="shared" ref="J31:J36" si="35">B31/12</f>
        <v>229867.16346666668</v>
      </c>
      <c r="K31" s="250">
        <f t="shared" ref="K31:K36" si="36">B31/12</f>
        <v>229867.16346666668</v>
      </c>
      <c r="L31" s="250">
        <f t="shared" ref="L31:L36" si="37">B31/12</f>
        <v>229867.16346666668</v>
      </c>
      <c r="M31" s="250">
        <f t="shared" ref="M31:M36" si="38">B31/12</f>
        <v>229867.16346666668</v>
      </c>
      <c r="N31" s="250">
        <f t="shared" ref="N31:N36" si="39">B31/12</f>
        <v>229867.16346666668</v>
      </c>
      <c r="O31" s="144"/>
    </row>
    <row r="32" spans="1:15" ht="31.2" thickBot="1" x14ac:dyDescent="0.3">
      <c r="A32" s="246" t="s">
        <v>150</v>
      </c>
      <c r="B32" s="250">
        <v>0</v>
      </c>
      <c r="C32" s="250">
        <f t="shared" si="28"/>
        <v>0</v>
      </c>
      <c r="D32" s="250">
        <f t="shared" si="29"/>
        <v>0</v>
      </c>
      <c r="E32" s="250">
        <f t="shared" si="30"/>
        <v>0</v>
      </c>
      <c r="F32" s="250">
        <f t="shared" si="31"/>
        <v>0</v>
      </c>
      <c r="G32" s="250">
        <f t="shared" si="32"/>
        <v>0</v>
      </c>
      <c r="H32" s="250">
        <f t="shared" si="33"/>
        <v>0</v>
      </c>
      <c r="I32" s="250">
        <f t="shared" si="34"/>
        <v>0</v>
      </c>
      <c r="J32" s="250">
        <f t="shared" si="35"/>
        <v>0</v>
      </c>
      <c r="K32" s="250">
        <f t="shared" si="36"/>
        <v>0</v>
      </c>
      <c r="L32" s="250">
        <f t="shared" si="37"/>
        <v>0</v>
      </c>
      <c r="M32" s="250">
        <f t="shared" si="38"/>
        <v>0</v>
      </c>
      <c r="N32" s="250">
        <f t="shared" si="39"/>
        <v>0</v>
      </c>
      <c r="O32" s="144"/>
    </row>
    <row r="33" spans="1:15" ht="31.2" thickBot="1" x14ac:dyDescent="0.3">
      <c r="A33" s="246" t="s">
        <v>151</v>
      </c>
      <c r="B33" s="250">
        <f>ANALITICO!I122</f>
        <v>617323.41879999998</v>
      </c>
      <c r="C33" s="250">
        <f t="shared" si="28"/>
        <v>51443.618233333335</v>
      </c>
      <c r="D33" s="250">
        <f t="shared" si="29"/>
        <v>51443.618233333335</v>
      </c>
      <c r="E33" s="250">
        <f t="shared" si="30"/>
        <v>51443.618233333335</v>
      </c>
      <c r="F33" s="250">
        <f t="shared" si="31"/>
        <v>51443.618233333335</v>
      </c>
      <c r="G33" s="250">
        <f t="shared" si="32"/>
        <v>51443.618233333335</v>
      </c>
      <c r="H33" s="250">
        <f t="shared" si="33"/>
        <v>51443.618233333335</v>
      </c>
      <c r="I33" s="250">
        <f t="shared" si="34"/>
        <v>51443.618233333335</v>
      </c>
      <c r="J33" s="250">
        <f t="shared" si="35"/>
        <v>51443.618233333335</v>
      </c>
      <c r="K33" s="250">
        <f t="shared" si="36"/>
        <v>51443.618233333335</v>
      </c>
      <c r="L33" s="250">
        <f t="shared" si="37"/>
        <v>51443.618233333335</v>
      </c>
      <c r="M33" s="250">
        <f t="shared" si="38"/>
        <v>51443.618233333335</v>
      </c>
      <c r="N33" s="250">
        <f t="shared" si="39"/>
        <v>51443.618233333335</v>
      </c>
      <c r="O33" s="144"/>
    </row>
    <row r="34" spans="1:15" ht="13.8" thickBot="1" x14ac:dyDescent="0.3">
      <c r="A34" s="246" t="s">
        <v>152</v>
      </c>
      <c r="B34" s="250">
        <f>ANALITICO!I157</f>
        <v>38961.699999999997</v>
      </c>
      <c r="C34" s="250">
        <f t="shared" si="28"/>
        <v>3246.8083333333329</v>
      </c>
      <c r="D34" s="250">
        <f t="shared" si="29"/>
        <v>3246.8083333333329</v>
      </c>
      <c r="E34" s="250">
        <f t="shared" si="30"/>
        <v>3246.8083333333329</v>
      </c>
      <c r="F34" s="250">
        <f t="shared" si="31"/>
        <v>3246.8083333333329</v>
      </c>
      <c r="G34" s="250">
        <f t="shared" si="32"/>
        <v>3246.8083333333329</v>
      </c>
      <c r="H34" s="250">
        <f t="shared" si="33"/>
        <v>3246.8083333333329</v>
      </c>
      <c r="I34" s="250">
        <f t="shared" si="34"/>
        <v>3246.8083333333329</v>
      </c>
      <c r="J34" s="250">
        <f t="shared" si="35"/>
        <v>3246.8083333333329</v>
      </c>
      <c r="K34" s="250">
        <f t="shared" si="36"/>
        <v>3246.8083333333329</v>
      </c>
      <c r="L34" s="250">
        <f t="shared" si="37"/>
        <v>3246.8083333333329</v>
      </c>
      <c r="M34" s="250">
        <f t="shared" si="38"/>
        <v>3246.8083333333329</v>
      </c>
      <c r="N34" s="250">
        <f t="shared" si="39"/>
        <v>3246.8083333333329</v>
      </c>
      <c r="O34" s="144"/>
    </row>
    <row r="35" spans="1:15" ht="21" thickBot="1" x14ac:dyDescent="0.3">
      <c r="A35" s="246" t="s">
        <v>153</v>
      </c>
      <c r="B35" s="250">
        <v>0</v>
      </c>
      <c r="C35" s="250">
        <f t="shared" si="28"/>
        <v>0</v>
      </c>
      <c r="D35" s="250">
        <f t="shared" si="29"/>
        <v>0</v>
      </c>
      <c r="E35" s="250">
        <f t="shared" si="30"/>
        <v>0</v>
      </c>
      <c r="F35" s="250">
        <f t="shared" si="31"/>
        <v>0</v>
      </c>
      <c r="G35" s="250">
        <f t="shared" si="32"/>
        <v>0</v>
      </c>
      <c r="H35" s="250">
        <f t="shared" si="33"/>
        <v>0</v>
      </c>
      <c r="I35" s="250">
        <f t="shared" si="34"/>
        <v>0</v>
      </c>
      <c r="J35" s="250">
        <f t="shared" si="35"/>
        <v>0</v>
      </c>
      <c r="K35" s="250">
        <f t="shared" si="36"/>
        <v>0</v>
      </c>
      <c r="L35" s="250">
        <f t="shared" si="37"/>
        <v>0</v>
      </c>
      <c r="M35" s="250">
        <f t="shared" si="38"/>
        <v>0</v>
      </c>
      <c r="N35" s="250">
        <f t="shared" si="39"/>
        <v>0</v>
      </c>
      <c r="O35" s="144"/>
    </row>
    <row r="36" spans="1:15" ht="112.8" thickBot="1" x14ac:dyDescent="0.3">
      <c r="A36" s="246" t="s">
        <v>154</v>
      </c>
      <c r="B36" s="250">
        <f>ANALITICO!I181</f>
        <v>311305.85920000001</v>
      </c>
      <c r="C36" s="250">
        <f t="shared" si="28"/>
        <v>25942.154933333335</v>
      </c>
      <c r="D36" s="250">
        <f t="shared" si="29"/>
        <v>25942.154933333335</v>
      </c>
      <c r="E36" s="250">
        <f t="shared" si="30"/>
        <v>25942.154933333335</v>
      </c>
      <c r="F36" s="250">
        <f t="shared" si="31"/>
        <v>25942.154933333335</v>
      </c>
      <c r="G36" s="250">
        <f t="shared" si="32"/>
        <v>25942.154933333335</v>
      </c>
      <c r="H36" s="250">
        <f t="shared" si="33"/>
        <v>25942.154933333335</v>
      </c>
      <c r="I36" s="250">
        <f t="shared" si="34"/>
        <v>25942.154933333335</v>
      </c>
      <c r="J36" s="250">
        <f t="shared" si="35"/>
        <v>25942.154933333335</v>
      </c>
      <c r="K36" s="250">
        <f t="shared" si="36"/>
        <v>25942.154933333335</v>
      </c>
      <c r="L36" s="250">
        <f t="shared" si="37"/>
        <v>25942.154933333335</v>
      </c>
      <c r="M36" s="250">
        <f t="shared" si="38"/>
        <v>25942.154933333335</v>
      </c>
      <c r="N36" s="250">
        <f t="shared" si="39"/>
        <v>25942.154933333335</v>
      </c>
      <c r="O36" s="144"/>
    </row>
    <row r="37" spans="1:15" ht="13.8" thickBot="1" x14ac:dyDescent="0.3">
      <c r="A37" s="245" t="s">
        <v>155</v>
      </c>
      <c r="B37" s="249">
        <f>SUM(B38:B40)</f>
        <v>186423.71799999999</v>
      </c>
      <c r="C37" s="249">
        <f t="shared" ref="C37:N37" si="40">SUM(C38:C40)</f>
        <v>15535.309833333333</v>
      </c>
      <c r="D37" s="249">
        <f t="shared" si="40"/>
        <v>15535.309833333333</v>
      </c>
      <c r="E37" s="249">
        <f t="shared" si="40"/>
        <v>15535.309833333333</v>
      </c>
      <c r="F37" s="249">
        <f t="shared" si="40"/>
        <v>15535.309833333333</v>
      </c>
      <c r="G37" s="249">
        <f t="shared" si="40"/>
        <v>15535.309833333333</v>
      </c>
      <c r="H37" s="249">
        <f t="shared" si="40"/>
        <v>15535.309833333333</v>
      </c>
      <c r="I37" s="249">
        <f t="shared" si="40"/>
        <v>15535.309833333333</v>
      </c>
      <c r="J37" s="249">
        <f t="shared" si="40"/>
        <v>15535.309833333333</v>
      </c>
      <c r="K37" s="249">
        <f t="shared" si="40"/>
        <v>15535.309833333333</v>
      </c>
      <c r="L37" s="249">
        <f t="shared" si="40"/>
        <v>15535.309833333333</v>
      </c>
      <c r="M37" s="249">
        <f t="shared" si="40"/>
        <v>15535.309833333333</v>
      </c>
      <c r="N37" s="249">
        <f t="shared" si="40"/>
        <v>15535.309833333333</v>
      </c>
      <c r="O37" s="144"/>
    </row>
    <row r="38" spans="1:15" ht="13.8" thickBot="1" x14ac:dyDescent="0.3">
      <c r="A38" s="246" t="s">
        <v>155</v>
      </c>
      <c r="B38" s="250">
        <f>ANALITICO!I200</f>
        <v>186423.71799999999</v>
      </c>
      <c r="C38" s="250">
        <f t="shared" si="28"/>
        <v>15535.309833333333</v>
      </c>
      <c r="D38" s="250">
        <f t="shared" ref="D38:D40" si="41">B38/12</f>
        <v>15535.309833333333</v>
      </c>
      <c r="E38" s="250">
        <f t="shared" ref="E38:E40" si="42">B38/12</f>
        <v>15535.309833333333</v>
      </c>
      <c r="F38" s="250">
        <f t="shared" ref="F38:F40" si="43">B38/12</f>
        <v>15535.309833333333</v>
      </c>
      <c r="G38" s="250">
        <f t="shared" ref="G38:G40" si="44">B38/12</f>
        <v>15535.309833333333</v>
      </c>
      <c r="H38" s="250">
        <f t="shared" ref="H38:H40" si="45">B38/12</f>
        <v>15535.309833333333</v>
      </c>
      <c r="I38" s="250">
        <f t="shared" ref="I38:I40" si="46">B38/12</f>
        <v>15535.309833333333</v>
      </c>
      <c r="J38" s="250">
        <f t="shared" ref="J38:J40" si="47">B38/12</f>
        <v>15535.309833333333</v>
      </c>
      <c r="K38" s="250">
        <f t="shared" ref="K38:K40" si="48">B38/12</f>
        <v>15535.309833333333</v>
      </c>
      <c r="L38" s="250">
        <f t="shared" ref="L38:L40" si="49">B38/12</f>
        <v>15535.309833333333</v>
      </c>
      <c r="M38" s="250">
        <f t="shared" ref="M38:M40" si="50">B38/12</f>
        <v>15535.309833333333</v>
      </c>
      <c r="N38" s="250">
        <f t="shared" ref="N38:N40" si="51">B38/12</f>
        <v>15535.309833333333</v>
      </c>
      <c r="O38" s="144"/>
    </row>
    <row r="39" spans="1:15" ht="31.2" thickBot="1" x14ac:dyDescent="0.3">
      <c r="A39" s="246" t="s">
        <v>156</v>
      </c>
      <c r="B39" s="250">
        <v>0</v>
      </c>
      <c r="C39" s="250">
        <f t="shared" si="28"/>
        <v>0</v>
      </c>
      <c r="D39" s="250">
        <f t="shared" si="41"/>
        <v>0</v>
      </c>
      <c r="E39" s="250">
        <f t="shared" si="42"/>
        <v>0</v>
      </c>
      <c r="F39" s="250">
        <f t="shared" si="43"/>
        <v>0</v>
      </c>
      <c r="G39" s="250">
        <f t="shared" si="44"/>
        <v>0</v>
      </c>
      <c r="H39" s="250">
        <f t="shared" si="45"/>
        <v>0</v>
      </c>
      <c r="I39" s="250">
        <f t="shared" si="46"/>
        <v>0</v>
      </c>
      <c r="J39" s="250">
        <f t="shared" si="47"/>
        <v>0</v>
      </c>
      <c r="K39" s="250">
        <f t="shared" si="48"/>
        <v>0</v>
      </c>
      <c r="L39" s="250">
        <f t="shared" si="49"/>
        <v>0</v>
      </c>
      <c r="M39" s="250">
        <f t="shared" si="50"/>
        <v>0</v>
      </c>
      <c r="N39" s="250">
        <f t="shared" si="51"/>
        <v>0</v>
      </c>
      <c r="O39" s="144"/>
    </row>
    <row r="40" spans="1:15" ht="112.8" thickBot="1" x14ac:dyDescent="0.3">
      <c r="A40" s="246" t="s">
        <v>157</v>
      </c>
      <c r="B40" s="250">
        <v>0</v>
      </c>
      <c r="C40" s="250">
        <f t="shared" si="28"/>
        <v>0</v>
      </c>
      <c r="D40" s="250">
        <f t="shared" si="41"/>
        <v>0</v>
      </c>
      <c r="E40" s="250">
        <f t="shared" si="42"/>
        <v>0</v>
      </c>
      <c r="F40" s="250">
        <f t="shared" si="43"/>
        <v>0</v>
      </c>
      <c r="G40" s="250">
        <f t="shared" si="44"/>
        <v>0</v>
      </c>
      <c r="H40" s="250">
        <f t="shared" si="45"/>
        <v>0</v>
      </c>
      <c r="I40" s="250">
        <f t="shared" si="46"/>
        <v>0</v>
      </c>
      <c r="J40" s="250">
        <f t="shared" si="47"/>
        <v>0</v>
      </c>
      <c r="K40" s="250">
        <f t="shared" si="48"/>
        <v>0</v>
      </c>
      <c r="L40" s="250">
        <f t="shared" si="49"/>
        <v>0</v>
      </c>
      <c r="M40" s="250">
        <f t="shared" si="50"/>
        <v>0</v>
      </c>
      <c r="N40" s="250">
        <f t="shared" si="51"/>
        <v>0</v>
      </c>
      <c r="O40" s="144"/>
    </row>
    <row r="41" spans="1:15" ht="21" thickBot="1" x14ac:dyDescent="0.3">
      <c r="A41" s="245" t="s">
        <v>158</v>
      </c>
      <c r="B41" s="249">
        <f>SUM(B42:B45)</f>
        <v>68321.318400000004</v>
      </c>
      <c r="C41" s="249">
        <f t="shared" ref="C41:N41" si="52">SUM(C42:C45)</f>
        <v>5693.4432000000006</v>
      </c>
      <c r="D41" s="249">
        <f t="shared" si="52"/>
        <v>5693.4432000000006</v>
      </c>
      <c r="E41" s="249">
        <f t="shared" si="52"/>
        <v>5693.4432000000006</v>
      </c>
      <c r="F41" s="249">
        <f t="shared" si="52"/>
        <v>5693.4432000000006</v>
      </c>
      <c r="G41" s="249">
        <f t="shared" si="52"/>
        <v>5693.4432000000006</v>
      </c>
      <c r="H41" s="249">
        <f t="shared" si="52"/>
        <v>5693.4432000000006</v>
      </c>
      <c r="I41" s="249">
        <f t="shared" si="52"/>
        <v>5693.4432000000006</v>
      </c>
      <c r="J41" s="249">
        <f t="shared" si="52"/>
        <v>5693.4432000000006</v>
      </c>
      <c r="K41" s="249">
        <f t="shared" si="52"/>
        <v>5693.4432000000006</v>
      </c>
      <c r="L41" s="249">
        <f t="shared" si="52"/>
        <v>5693.4432000000006</v>
      </c>
      <c r="M41" s="249">
        <f t="shared" si="52"/>
        <v>5693.4432000000006</v>
      </c>
      <c r="N41" s="249">
        <f t="shared" si="52"/>
        <v>5693.4432000000006</v>
      </c>
      <c r="O41" s="144"/>
    </row>
    <row r="42" spans="1:15" ht="21" thickBot="1" x14ac:dyDescent="0.3">
      <c r="A42" s="246" t="s">
        <v>158</v>
      </c>
      <c r="B42" s="250">
        <f>ANALITICO!I230</f>
        <v>68321.318400000004</v>
      </c>
      <c r="C42" s="250">
        <f t="shared" ref="C42:C45" si="53">B42/12</f>
        <v>5693.4432000000006</v>
      </c>
      <c r="D42" s="250">
        <f t="shared" ref="D42:D45" si="54">B42/12</f>
        <v>5693.4432000000006</v>
      </c>
      <c r="E42" s="250">
        <f t="shared" ref="E42:E45" si="55">B42/12</f>
        <v>5693.4432000000006</v>
      </c>
      <c r="F42" s="250">
        <f t="shared" ref="F42:F45" si="56">B42/12</f>
        <v>5693.4432000000006</v>
      </c>
      <c r="G42" s="250">
        <f t="shared" ref="G42:G45" si="57">B42/12</f>
        <v>5693.4432000000006</v>
      </c>
      <c r="H42" s="250">
        <f t="shared" ref="H42:H45" si="58">B42/12</f>
        <v>5693.4432000000006</v>
      </c>
      <c r="I42" s="250">
        <f t="shared" ref="I42:I45" si="59">B42/12</f>
        <v>5693.4432000000006</v>
      </c>
      <c r="J42" s="250">
        <f t="shared" ref="J42:J45" si="60">B42/12</f>
        <v>5693.4432000000006</v>
      </c>
      <c r="K42" s="250">
        <f t="shared" ref="K42:K45" si="61">B42/12</f>
        <v>5693.4432000000006</v>
      </c>
      <c r="L42" s="250">
        <f t="shared" ref="L42:L45" si="62">B42/12</f>
        <v>5693.4432000000006</v>
      </c>
      <c r="M42" s="250">
        <f t="shared" ref="M42:M45" si="63">B42/12</f>
        <v>5693.4432000000006</v>
      </c>
      <c r="N42" s="250">
        <f t="shared" ref="N42:N45" si="64">B42/12</f>
        <v>5693.4432000000006</v>
      </c>
      <c r="O42" s="144"/>
    </row>
    <row r="43" spans="1:15" ht="21" thickBot="1" x14ac:dyDescent="0.3">
      <c r="A43" s="246" t="s">
        <v>159</v>
      </c>
      <c r="B43" s="250">
        <v>0</v>
      </c>
      <c r="C43" s="250">
        <f t="shared" si="53"/>
        <v>0</v>
      </c>
      <c r="D43" s="250">
        <f t="shared" si="54"/>
        <v>0</v>
      </c>
      <c r="E43" s="250">
        <f t="shared" si="55"/>
        <v>0</v>
      </c>
      <c r="F43" s="250">
        <f t="shared" si="56"/>
        <v>0</v>
      </c>
      <c r="G43" s="250">
        <f t="shared" si="57"/>
        <v>0</v>
      </c>
      <c r="H43" s="250">
        <f t="shared" si="58"/>
        <v>0</v>
      </c>
      <c r="I43" s="250">
        <f t="shared" si="59"/>
        <v>0</v>
      </c>
      <c r="J43" s="250">
        <f t="shared" si="60"/>
        <v>0</v>
      </c>
      <c r="K43" s="250">
        <f t="shared" si="61"/>
        <v>0</v>
      </c>
      <c r="L43" s="250">
        <f t="shared" si="62"/>
        <v>0</v>
      </c>
      <c r="M43" s="250">
        <f t="shared" si="63"/>
        <v>0</v>
      </c>
      <c r="N43" s="250">
        <f t="shared" si="64"/>
        <v>0</v>
      </c>
      <c r="O43" s="144"/>
    </row>
    <row r="44" spans="1:15" ht="31.2" thickBot="1" x14ac:dyDescent="0.3">
      <c r="A44" s="246" t="s">
        <v>160</v>
      </c>
      <c r="B44" s="250">
        <v>0</v>
      </c>
      <c r="C44" s="250">
        <f t="shared" si="53"/>
        <v>0</v>
      </c>
      <c r="D44" s="250">
        <f t="shared" si="54"/>
        <v>0</v>
      </c>
      <c r="E44" s="250">
        <f t="shared" si="55"/>
        <v>0</v>
      </c>
      <c r="F44" s="250">
        <f t="shared" si="56"/>
        <v>0</v>
      </c>
      <c r="G44" s="250">
        <f t="shared" si="57"/>
        <v>0</v>
      </c>
      <c r="H44" s="250">
        <f t="shared" si="58"/>
        <v>0</v>
      </c>
      <c r="I44" s="250">
        <f t="shared" si="59"/>
        <v>0</v>
      </c>
      <c r="J44" s="250">
        <f t="shared" si="60"/>
        <v>0</v>
      </c>
      <c r="K44" s="250">
        <f t="shared" si="61"/>
        <v>0</v>
      </c>
      <c r="L44" s="250">
        <f t="shared" si="62"/>
        <v>0</v>
      </c>
      <c r="M44" s="250">
        <f t="shared" si="63"/>
        <v>0</v>
      </c>
      <c r="N44" s="250">
        <f t="shared" si="64"/>
        <v>0</v>
      </c>
      <c r="O44" s="144"/>
    </row>
    <row r="45" spans="1:15" ht="123" thickBot="1" x14ac:dyDescent="0.3">
      <c r="A45" s="246" t="s">
        <v>161</v>
      </c>
      <c r="B45" s="250">
        <v>0</v>
      </c>
      <c r="C45" s="250">
        <f t="shared" si="53"/>
        <v>0</v>
      </c>
      <c r="D45" s="250">
        <f t="shared" si="54"/>
        <v>0</v>
      </c>
      <c r="E45" s="250">
        <f t="shared" si="55"/>
        <v>0</v>
      </c>
      <c r="F45" s="250">
        <f t="shared" si="56"/>
        <v>0</v>
      </c>
      <c r="G45" s="250">
        <f t="shared" si="57"/>
        <v>0</v>
      </c>
      <c r="H45" s="250">
        <f t="shared" si="58"/>
        <v>0</v>
      </c>
      <c r="I45" s="250">
        <f t="shared" si="59"/>
        <v>0</v>
      </c>
      <c r="J45" s="250">
        <f t="shared" si="60"/>
        <v>0</v>
      </c>
      <c r="K45" s="250">
        <f t="shared" si="61"/>
        <v>0</v>
      </c>
      <c r="L45" s="250">
        <f t="shared" si="62"/>
        <v>0</v>
      </c>
      <c r="M45" s="250">
        <f t="shared" si="63"/>
        <v>0</v>
      </c>
      <c r="N45" s="250">
        <f t="shared" si="64"/>
        <v>0</v>
      </c>
      <c r="O45" s="144"/>
    </row>
    <row r="46" spans="1:15" ht="51.6" thickBot="1" x14ac:dyDescent="0.3">
      <c r="A46" s="245" t="s">
        <v>162</v>
      </c>
      <c r="B46" s="249">
        <f>SUM(B47:B55)</f>
        <v>0</v>
      </c>
      <c r="C46" s="249">
        <f t="shared" ref="C46:N46" si="65">SUM(C47:C55)</f>
        <v>0</v>
      </c>
      <c r="D46" s="249">
        <f t="shared" si="65"/>
        <v>0</v>
      </c>
      <c r="E46" s="249">
        <f t="shared" si="65"/>
        <v>0</v>
      </c>
      <c r="F46" s="249">
        <f t="shared" si="65"/>
        <v>0</v>
      </c>
      <c r="G46" s="249">
        <f t="shared" si="65"/>
        <v>0</v>
      </c>
      <c r="H46" s="249">
        <f t="shared" si="65"/>
        <v>0</v>
      </c>
      <c r="I46" s="249">
        <f t="shared" si="65"/>
        <v>0</v>
      </c>
      <c r="J46" s="249">
        <f t="shared" si="65"/>
        <v>0</v>
      </c>
      <c r="K46" s="249">
        <f t="shared" si="65"/>
        <v>0</v>
      </c>
      <c r="L46" s="249">
        <f t="shared" si="65"/>
        <v>0</v>
      </c>
      <c r="M46" s="249">
        <f t="shared" si="65"/>
        <v>0</v>
      </c>
      <c r="N46" s="249">
        <f t="shared" si="65"/>
        <v>0</v>
      </c>
      <c r="O46" s="144"/>
    </row>
    <row r="47" spans="1:15" ht="72" thickBot="1" x14ac:dyDescent="0.3">
      <c r="A47" s="246" t="s">
        <v>163</v>
      </c>
      <c r="B47" s="250">
        <v>0</v>
      </c>
      <c r="C47" s="250">
        <f t="shared" ref="C47:C55" si="66">B47/12</f>
        <v>0</v>
      </c>
      <c r="D47" s="250">
        <f t="shared" ref="D47:D55" si="67">B47/12</f>
        <v>0</v>
      </c>
      <c r="E47" s="250">
        <f t="shared" ref="E47:E55" si="68">B47/12</f>
        <v>0</v>
      </c>
      <c r="F47" s="250">
        <f t="shared" ref="F47:F55" si="69">B47/12</f>
        <v>0</v>
      </c>
      <c r="G47" s="250">
        <f t="shared" ref="G47:G55" si="70">B47/12</f>
        <v>0</v>
      </c>
      <c r="H47" s="250">
        <f t="shared" ref="H47:H55" si="71">B47/12</f>
        <v>0</v>
      </c>
      <c r="I47" s="250">
        <f t="shared" ref="I47:I55" si="72">B47/12</f>
        <v>0</v>
      </c>
      <c r="J47" s="250">
        <f t="shared" ref="J47:J55" si="73">B47/12</f>
        <v>0</v>
      </c>
      <c r="K47" s="250">
        <f t="shared" ref="K47:K55" si="74">B47/12</f>
        <v>0</v>
      </c>
      <c r="L47" s="250">
        <f t="shared" ref="L47:L55" si="75">B47/12</f>
        <v>0</v>
      </c>
      <c r="M47" s="250">
        <f t="shared" ref="M47:M55" si="76">B47/12</f>
        <v>0</v>
      </c>
      <c r="N47" s="250">
        <f t="shared" ref="N47:N55" si="77">B47/12</f>
        <v>0</v>
      </c>
      <c r="O47" s="144"/>
    </row>
    <row r="48" spans="1:15" ht="72" thickBot="1" x14ac:dyDescent="0.3">
      <c r="A48" s="246" t="s">
        <v>164</v>
      </c>
      <c r="B48" s="250">
        <v>0</v>
      </c>
      <c r="C48" s="250">
        <f t="shared" si="66"/>
        <v>0</v>
      </c>
      <c r="D48" s="250">
        <f t="shared" si="67"/>
        <v>0</v>
      </c>
      <c r="E48" s="250">
        <f t="shared" si="68"/>
        <v>0</v>
      </c>
      <c r="F48" s="250">
        <f t="shared" si="69"/>
        <v>0</v>
      </c>
      <c r="G48" s="250">
        <f t="shared" si="70"/>
        <v>0</v>
      </c>
      <c r="H48" s="250">
        <f t="shared" si="71"/>
        <v>0</v>
      </c>
      <c r="I48" s="250">
        <f t="shared" si="72"/>
        <v>0</v>
      </c>
      <c r="J48" s="250">
        <f t="shared" si="73"/>
        <v>0</v>
      </c>
      <c r="K48" s="250">
        <f t="shared" si="74"/>
        <v>0</v>
      </c>
      <c r="L48" s="250">
        <f t="shared" si="75"/>
        <v>0</v>
      </c>
      <c r="M48" s="250">
        <f t="shared" si="76"/>
        <v>0</v>
      </c>
      <c r="N48" s="250">
        <f t="shared" si="77"/>
        <v>0</v>
      </c>
      <c r="O48" s="144"/>
    </row>
    <row r="49" spans="1:15" ht="92.4" thickBot="1" x14ac:dyDescent="0.3">
      <c r="A49" s="246" t="s">
        <v>165</v>
      </c>
      <c r="B49" s="250">
        <v>0</v>
      </c>
      <c r="C49" s="250">
        <f t="shared" si="66"/>
        <v>0</v>
      </c>
      <c r="D49" s="250">
        <f t="shared" si="67"/>
        <v>0</v>
      </c>
      <c r="E49" s="250">
        <f t="shared" si="68"/>
        <v>0</v>
      </c>
      <c r="F49" s="250">
        <f t="shared" si="69"/>
        <v>0</v>
      </c>
      <c r="G49" s="250">
        <f t="shared" si="70"/>
        <v>0</v>
      </c>
      <c r="H49" s="250">
        <f t="shared" si="71"/>
        <v>0</v>
      </c>
      <c r="I49" s="250">
        <f t="shared" si="72"/>
        <v>0</v>
      </c>
      <c r="J49" s="250">
        <f t="shared" si="73"/>
        <v>0</v>
      </c>
      <c r="K49" s="250">
        <f t="shared" si="74"/>
        <v>0</v>
      </c>
      <c r="L49" s="250">
        <f t="shared" si="75"/>
        <v>0</v>
      </c>
      <c r="M49" s="250">
        <f t="shared" si="76"/>
        <v>0</v>
      </c>
      <c r="N49" s="250">
        <f t="shared" si="77"/>
        <v>0</v>
      </c>
      <c r="O49" s="144"/>
    </row>
    <row r="50" spans="1:15" ht="123" thickBot="1" x14ac:dyDescent="0.3">
      <c r="A50" s="246" t="s">
        <v>166</v>
      </c>
      <c r="B50" s="250">
        <v>0</v>
      </c>
      <c r="C50" s="250">
        <f t="shared" si="66"/>
        <v>0</v>
      </c>
      <c r="D50" s="250">
        <f t="shared" si="67"/>
        <v>0</v>
      </c>
      <c r="E50" s="250">
        <f t="shared" si="68"/>
        <v>0</v>
      </c>
      <c r="F50" s="250">
        <f t="shared" si="69"/>
        <v>0</v>
      </c>
      <c r="G50" s="250">
        <f t="shared" si="70"/>
        <v>0</v>
      </c>
      <c r="H50" s="250">
        <f t="shared" si="71"/>
        <v>0</v>
      </c>
      <c r="I50" s="250">
        <f t="shared" si="72"/>
        <v>0</v>
      </c>
      <c r="J50" s="250">
        <f t="shared" si="73"/>
        <v>0</v>
      </c>
      <c r="K50" s="250">
        <f t="shared" si="74"/>
        <v>0</v>
      </c>
      <c r="L50" s="250">
        <f t="shared" si="75"/>
        <v>0</v>
      </c>
      <c r="M50" s="250">
        <f t="shared" si="76"/>
        <v>0</v>
      </c>
      <c r="N50" s="250">
        <f t="shared" si="77"/>
        <v>0</v>
      </c>
      <c r="O50" s="144"/>
    </row>
    <row r="51" spans="1:15" ht="123" thickBot="1" x14ac:dyDescent="0.3">
      <c r="A51" s="246" t="s">
        <v>167</v>
      </c>
      <c r="B51" s="250">
        <v>0</v>
      </c>
      <c r="C51" s="250">
        <f t="shared" si="66"/>
        <v>0</v>
      </c>
      <c r="D51" s="250">
        <f t="shared" si="67"/>
        <v>0</v>
      </c>
      <c r="E51" s="250">
        <f t="shared" si="68"/>
        <v>0</v>
      </c>
      <c r="F51" s="250">
        <f t="shared" si="69"/>
        <v>0</v>
      </c>
      <c r="G51" s="250">
        <f t="shared" si="70"/>
        <v>0</v>
      </c>
      <c r="H51" s="250">
        <f t="shared" si="71"/>
        <v>0</v>
      </c>
      <c r="I51" s="250">
        <f t="shared" si="72"/>
        <v>0</v>
      </c>
      <c r="J51" s="250">
        <f t="shared" si="73"/>
        <v>0</v>
      </c>
      <c r="K51" s="250">
        <f t="shared" si="74"/>
        <v>0</v>
      </c>
      <c r="L51" s="250">
        <f t="shared" si="75"/>
        <v>0</v>
      </c>
      <c r="M51" s="250">
        <f t="shared" si="76"/>
        <v>0</v>
      </c>
      <c r="N51" s="250">
        <f t="shared" si="77"/>
        <v>0</v>
      </c>
      <c r="O51" s="144"/>
    </row>
    <row r="52" spans="1:15" ht="123" thickBot="1" x14ac:dyDescent="0.3">
      <c r="A52" s="246" t="s">
        <v>168</v>
      </c>
      <c r="B52" s="250">
        <v>0</v>
      </c>
      <c r="C52" s="250">
        <f t="shared" si="66"/>
        <v>0</v>
      </c>
      <c r="D52" s="250">
        <f t="shared" si="67"/>
        <v>0</v>
      </c>
      <c r="E52" s="250">
        <f t="shared" si="68"/>
        <v>0</v>
      </c>
      <c r="F52" s="250">
        <f t="shared" si="69"/>
        <v>0</v>
      </c>
      <c r="G52" s="250">
        <f t="shared" si="70"/>
        <v>0</v>
      </c>
      <c r="H52" s="250">
        <f t="shared" si="71"/>
        <v>0</v>
      </c>
      <c r="I52" s="250">
        <f t="shared" si="72"/>
        <v>0</v>
      </c>
      <c r="J52" s="250">
        <f t="shared" si="73"/>
        <v>0</v>
      </c>
      <c r="K52" s="250">
        <f t="shared" si="74"/>
        <v>0</v>
      </c>
      <c r="L52" s="250">
        <f t="shared" si="75"/>
        <v>0</v>
      </c>
      <c r="M52" s="250">
        <f t="shared" si="76"/>
        <v>0</v>
      </c>
      <c r="N52" s="250">
        <f t="shared" si="77"/>
        <v>0</v>
      </c>
      <c r="O52" s="144"/>
    </row>
    <row r="53" spans="1:15" ht="102.6" thickBot="1" x14ac:dyDescent="0.3">
      <c r="A53" s="246" t="s">
        <v>169</v>
      </c>
      <c r="B53" s="250">
        <v>0</v>
      </c>
      <c r="C53" s="250">
        <f t="shared" si="66"/>
        <v>0</v>
      </c>
      <c r="D53" s="250">
        <f t="shared" si="67"/>
        <v>0</v>
      </c>
      <c r="E53" s="250">
        <f t="shared" si="68"/>
        <v>0</v>
      </c>
      <c r="F53" s="250">
        <f t="shared" si="69"/>
        <v>0</v>
      </c>
      <c r="G53" s="250">
        <f t="shared" si="70"/>
        <v>0</v>
      </c>
      <c r="H53" s="250">
        <f t="shared" si="71"/>
        <v>0</v>
      </c>
      <c r="I53" s="250">
        <f t="shared" si="72"/>
        <v>0</v>
      </c>
      <c r="J53" s="250">
        <f t="shared" si="73"/>
        <v>0</v>
      </c>
      <c r="K53" s="250">
        <f t="shared" si="74"/>
        <v>0</v>
      </c>
      <c r="L53" s="250">
        <f t="shared" si="75"/>
        <v>0</v>
      </c>
      <c r="M53" s="250">
        <f t="shared" si="76"/>
        <v>0</v>
      </c>
      <c r="N53" s="250">
        <f t="shared" si="77"/>
        <v>0</v>
      </c>
      <c r="O53" s="144"/>
    </row>
    <row r="54" spans="1:15" ht="92.4" thickBot="1" x14ac:dyDescent="0.3">
      <c r="A54" s="246" t="s">
        <v>170</v>
      </c>
      <c r="B54" s="250">
        <v>0</v>
      </c>
      <c r="C54" s="250">
        <f t="shared" si="66"/>
        <v>0</v>
      </c>
      <c r="D54" s="250">
        <f t="shared" si="67"/>
        <v>0</v>
      </c>
      <c r="E54" s="250">
        <f t="shared" si="68"/>
        <v>0</v>
      </c>
      <c r="F54" s="250">
        <f t="shared" si="69"/>
        <v>0</v>
      </c>
      <c r="G54" s="250">
        <f t="shared" si="70"/>
        <v>0</v>
      </c>
      <c r="H54" s="250">
        <f t="shared" si="71"/>
        <v>0</v>
      </c>
      <c r="I54" s="250">
        <f t="shared" si="72"/>
        <v>0</v>
      </c>
      <c r="J54" s="250">
        <f t="shared" si="73"/>
        <v>0</v>
      </c>
      <c r="K54" s="250">
        <f t="shared" si="74"/>
        <v>0</v>
      </c>
      <c r="L54" s="250">
        <f t="shared" si="75"/>
        <v>0</v>
      </c>
      <c r="M54" s="250">
        <f t="shared" si="76"/>
        <v>0</v>
      </c>
      <c r="N54" s="250">
        <f t="shared" si="77"/>
        <v>0</v>
      </c>
      <c r="O54" s="144"/>
    </row>
    <row r="55" spans="1:15" ht="13.8" thickBot="1" x14ac:dyDescent="0.3">
      <c r="A55" s="246" t="s">
        <v>171</v>
      </c>
      <c r="B55" s="250">
        <v>0</v>
      </c>
      <c r="C55" s="250">
        <f t="shared" si="66"/>
        <v>0</v>
      </c>
      <c r="D55" s="250">
        <f t="shared" si="67"/>
        <v>0</v>
      </c>
      <c r="E55" s="250">
        <f t="shared" si="68"/>
        <v>0</v>
      </c>
      <c r="F55" s="250">
        <f t="shared" si="69"/>
        <v>0</v>
      </c>
      <c r="G55" s="250">
        <f t="shared" si="70"/>
        <v>0</v>
      </c>
      <c r="H55" s="250">
        <f t="shared" si="71"/>
        <v>0</v>
      </c>
      <c r="I55" s="250">
        <f t="shared" si="72"/>
        <v>0</v>
      </c>
      <c r="J55" s="250">
        <f t="shared" si="73"/>
        <v>0</v>
      </c>
      <c r="K55" s="250">
        <f t="shared" si="74"/>
        <v>0</v>
      </c>
      <c r="L55" s="250">
        <f t="shared" si="75"/>
        <v>0</v>
      </c>
      <c r="M55" s="250">
        <f t="shared" si="76"/>
        <v>0</v>
      </c>
      <c r="N55" s="250">
        <f t="shared" si="77"/>
        <v>0</v>
      </c>
      <c r="O55" s="144"/>
    </row>
    <row r="56" spans="1:15" ht="92.4" thickBot="1" x14ac:dyDescent="0.3">
      <c r="A56" s="245" t="s">
        <v>172</v>
      </c>
      <c r="B56" s="249">
        <f>SUM(B57:B61)</f>
        <v>79182917.272799999</v>
      </c>
      <c r="C56" s="249">
        <f t="shared" ref="C56:N56" si="78">SUM(C57:C61)</f>
        <v>6598576.4393999996</v>
      </c>
      <c r="D56" s="249">
        <f t="shared" si="78"/>
        <v>6598576.4393999996</v>
      </c>
      <c r="E56" s="249">
        <f t="shared" si="78"/>
        <v>6598576.4393999996</v>
      </c>
      <c r="F56" s="249">
        <f t="shared" si="78"/>
        <v>6598576.4393999996</v>
      </c>
      <c r="G56" s="249">
        <f t="shared" si="78"/>
        <v>6598576.4393999996</v>
      </c>
      <c r="H56" s="249">
        <f t="shared" si="78"/>
        <v>6598576.4393999996</v>
      </c>
      <c r="I56" s="249">
        <f t="shared" si="78"/>
        <v>6598576.4393999996</v>
      </c>
      <c r="J56" s="249">
        <f t="shared" si="78"/>
        <v>6598576.4393999996</v>
      </c>
      <c r="K56" s="249">
        <f t="shared" si="78"/>
        <v>6598576.4393999996</v>
      </c>
      <c r="L56" s="249">
        <f t="shared" si="78"/>
        <v>6598576.4393999996</v>
      </c>
      <c r="M56" s="249">
        <f t="shared" si="78"/>
        <v>6598576.4393999996</v>
      </c>
      <c r="N56" s="249">
        <f t="shared" si="78"/>
        <v>6598576.4393999996</v>
      </c>
      <c r="O56" s="144"/>
    </row>
    <row r="57" spans="1:15" ht="13.8" thickBot="1" x14ac:dyDescent="0.3">
      <c r="A57" s="246" t="s">
        <v>173</v>
      </c>
      <c r="B57" s="250">
        <f>ANALITICO!I253</f>
        <v>30646027.266299993</v>
      </c>
      <c r="C57" s="250">
        <f t="shared" ref="C57:C61" si="79">B57/12</f>
        <v>2553835.6055249996</v>
      </c>
      <c r="D57" s="250">
        <f t="shared" ref="D57:D61" si="80">B57/12</f>
        <v>2553835.6055249996</v>
      </c>
      <c r="E57" s="250">
        <f t="shared" ref="E57:E61" si="81">B57/12</f>
        <v>2553835.6055249996</v>
      </c>
      <c r="F57" s="250">
        <f t="shared" ref="F57:F61" si="82">B57/12</f>
        <v>2553835.6055249996</v>
      </c>
      <c r="G57" s="250">
        <f t="shared" ref="G57:G61" si="83">B57/12</f>
        <v>2553835.6055249996</v>
      </c>
      <c r="H57" s="250">
        <f t="shared" ref="H57:H61" si="84">B57/12</f>
        <v>2553835.6055249996</v>
      </c>
      <c r="I57" s="250">
        <f t="shared" ref="I57:I61" si="85">B57/12</f>
        <v>2553835.6055249996</v>
      </c>
      <c r="J57" s="250">
        <f t="shared" ref="J57:J61" si="86">B57/12</f>
        <v>2553835.6055249996</v>
      </c>
      <c r="K57" s="250">
        <f t="shared" ref="K57:K61" si="87">B57/12</f>
        <v>2553835.6055249996</v>
      </c>
      <c r="L57" s="250">
        <f t="shared" ref="L57:L61" si="88">B57/12</f>
        <v>2553835.6055249996</v>
      </c>
      <c r="M57" s="250">
        <f t="shared" ref="M57:M61" si="89">B57/12</f>
        <v>2553835.6055249996</v>
      </c>
      <c r="N57" s="250">
        <f t="shared" ref="N57:N61" si="90">B57/12</f>
        <v>2553835.6055249996</v>
      </c>
      <c r="O57" s="144"/>
    </row>
    <row r="58" spans="1:15" ht="13.8" thickBot="1" x14ac:dyDescent="0.3">
      <c r="A58" s="246" t="s">
        <v>174</v>
      </c>
      <c r="B58" s="250">
        <f>ANALITICO!I276</f>
        <v>48536890.006499998</v>
      </c>
      <c r="C58" s="250">
        <f t="shared" si="79"/>
        <v>4044740.833875</v>
      </c>
      <c r="D58" s="250">
        <f t="shared" si="80"/>
        <v>4044740.833875</v>
      </c>
      <c r="E58" s="250">
        <f t="shared" si="81"/>
        <v>4044740.833875</v>
      </c>
      <c r="F58" s="250">
        <f t="shared" si="82"/>
        <v>4044740.833875</v>
      </c>
      <c r="G58" s="250">
        <f t="shared" si="83"/>
        <v>4044740.833875</v>
      </c>
      <c r="H58" s="250">
        <f t="shared" si="84"/>
        <v>4044740.833875</v>
      </c>
      <c r="I58" s="250">
        <f t="shared" si="85"/>
        <v>4044740.833875</v>
      </c>
      <c r="J58" s="250">
        <f t="shared" si="86"/>
        <v>4044740.833875</v>
      </c>
      <c r="K58" s="250">
        <f t="shared" si="87"/>
        <v>4044740.833875</v>
      </c>
      <c r="L58" s="250">
        <f t="shared" si="88"/>
        <v>4044740.833875</v>
      </c>
      <c r="M58" s="250">
        <f t="shared" si="89"/>
        <v>4044740.833875</v>
      </c>
      <c r="N58" s="250">
        <f t="shared" si="90"/>
        <v>4044740.833875</v>
      </c>
      <c r="O58" s="144"/>
    </row>
    <row r="59" spans="1:15" ht="13.8" thickBot="1" x14ac:dyDescent="0.3">
      <c r="A59" s="246" t="s">
        <v>175</v>
      </c>
      <c r="B59" s="250">
        <v>0</v>
      </c>
      <c r="C59" s="250">
        <f t="shared" si="79"/>
        <v>0</v>
      </c>
      <c r="D59" s="250">
        <f t="shared" si="80"/>
        <v>0</v>
      </c>
      <c r="E59" s="250">
        <f t="shared" si="81"/>
        <v>0</v>
      </c>
      <c r="F59" s="250">
        <f t="shared" si="82"/>
        <v>0</v>
      </c>
      <c r="G59" s="250">
        <f t="shared" si="83"/>
        <v>0</v>
      </c>
      <c r="H59" s="250">
        <f t="shared" si="84"/>
        <v>0</v>
      </c>
      <c r="I59" s="250">
        <f t="shared" si="85"/>
        <v>0</v>
      </c>
      <c r="J59" s="250">
        <f t="shared" si="86"/>
        <v>0</v>
      </c>
      <c r="K59" s="250">
        <f t="shared" si="87"/>
        <v>0</v>
      </c>
      <c r="L59" s="250">
        <f t="shared" si="88"/>
        <v>0</v>
      </c>
      <c r="M59" s="250">
        <f t="shared" si="89"/>
        <v>0</v>
      </c>
      <c r="N59" s="250">
        <f t="shared" si="90"/>
        <v>0</v>
      </c>
      <c r="O59" s="144"/>
    </row>
    <row r="60" spans="1:15" ht="41.4" thickBot="1" x14ac:dyDescent="0.3">
      <c r="A60" s="246" t="s">
        <v>176</v>
      </c>
      <c r="B60" s="250">
        <v>0</v>
      </c>
      <c r="C60" s="250">
        <f t="shared" si="79"/>
        <v>0</v>
      </c>
      <c r="D60" s="250">
        <f t="shared" si="80"/>
        <v>0</v>
      </c>
      <c r="E60" s="250">
        <f t="shared" si="81"/>
        <v>0</v>
      </c>
      <c r="F60" s="250">
        <f t="shared" si="82"/>
        <v>0</v>
      </c>
      <c r="G60" s="250">
        <f t="shared" si="83"/>
        <v>0</v>
      </c>
      <c r="H60" s="250">
        <f t="shared" si="84"/>
        <v>0</v>
      </c>
      <c r="I60" s="250">
        <f t="shared" si="85"/>
        <v>0</v>
      </c>
      <c r="J60" s="250">
        <f t="shared" si="86"/>
        <v>0</v>
      </c>
      <c r="K60" s="250">
        <f t="shared" si="87"/>
        <v>0</v>
      </c>
      <c r="L60" s="250">
        <f t="shared" si="88"/>
        <v>0</v>
      </c>
      <c r="M60" s="250">
        <f t="shared" si="89"/>
        <v>0</v>
      </c>
      <c r="N60" s="250">
        <f t="shared" si="90"/>
        <v>0</v>
      </c>
      <c r="O60" s="144"/>
    </row>
    <row r="61" spans="1:15" ht="21" thickBot="1" x14ac:dyDescent="0.3">
      <c r="A61" s="246" t="s">
        <v>177</v>
      </c>
      <c r="B61" s="250">
        <v>0</v>
      </c>
      <c r="C61" s="250">
        <f t="shared" si="79"/>
        <v>0</v>
      </c>
      <c r="D61" s="250">
        <f t="shared" si="80"/>
        <v>0</v>
      </c>
      <c r="E61" s="250">
        <f t="shared" si="81"/>
        <v>0</v>
      </c>
      <c r="F61" s="250">
        <f t="shared" si="82"/>
        <v>0</v>
      </c>
      <c r="G61" s="250">
        <f t="shared" si="83"/>
        <v>0</v>
      </c>
      <c r="H61" s="250">
        <f t="shared" si="84"/>
        <v>0</v>
      </c>
      <c r="I61" s="250">
        <f t="shared" si="85"/>
        <v>0</v>
      </c>
      <c r="J61" s="250">
        <f t="shared" si="86"/>
        <v>0</v>
      </c>
      <c r="K61" s="250">
        <f t="shared" si="87"/>
        <v>0</v>
      </c>
      <c r="L61" s="250">
        <f t="shared" si="88"/>
        <v>0</v>
      </c>
      <c r="M61" s="250">
        <f t="shared" si="89"/>
        <v>0</v>
      </c>
      <c r="N61" s="250">
        <f t="shared" si="90"/>
        <v>0</v>
      </c>
      <c r="O61" s="144"/>
    </row>
    <row r="62" spans="1:15" ht="61.8" thickBot="1" x14ac:dyDescent="0.3">
      <c r="A62" s="245" t="s">
        <v>178</v>
      </c>
      <c r="B62" s="249">
        <f>SUM(B63:B69)</f>
        <v>0</v>
      </c>
      <c r="C62" s="249">
        <f t="shared" ref="C62:N62" si="91">SUM(C63:C69)</f>
        <v>0</v>
      </c>
      <c r="D62" s="249">
        <f t="shared" si="91"/>
        <v>0</v>
      </c>
      <c r="E62" s="249">
        <f t="shared" si="91"/>
        <v>0</v>
      </c>
      <c r="F62" s="249">
        <f t="shared" si="91"/>
        <v>0</v>
      </c>
      <c r="G62" s="249">
        <f t="shared" si="91"/>
        <v>0</v>
      </c>
      <c r="H62" s="249">
        <f t="shared" si="91"/>
        <v>0</v>
      </c>
      <c r="I62" s="249">
        <f t="shared" si="91"/>
        <v>0</v>
      </c>
      <c r="J62" s="249">
        <f t="shared" si="91"/>
        <v>0</v>
      </c>
      <c r="K62" s="249">
        <f t="shared" si="91"/>
        <v>0</v>
      </c>
      <c r="L62" s="249">
        <f t="shared" si="91"/>
        <v>0</v>
      </c>
      <c r="M62" s="249">
        <f t="shared" si="91"/>
        <v>0</v>
      </c>
      <c r="N62" s="249">
        <f t="shared" si="91"/>
        <v>0</v>
      </c>
      <c r="O62" s="144"/>
    </row>
    <row r="63" spans="1:15" ht="54.75" customHeight="1" thickBot="1" x14ac:dyDescent="0.3">
      <c r="A63" s="246" t="s">
        <v>179</v>
      </c>
      <c r="B63" s="250">
        <v>0</v>
      </c>
      <c r="C63" s="250">
        <f t="shared" ref="C63:C69" si="92">B63/12</f>
        <v>0</v>
      </c>
      <c r="D63" s="250">
        <f t="shared" ref="D63:D69" si="93">B63/12</f>
        <v>0</v>
      </c>
      <c r="E63" s="250">
        <f t="shared" ref="E63:E69" si="94">B63/12</f>
        <v>0</v>
      </c>
      <c r="F63" s="250">
        <f t="shared" ref="F63:F69" si="95">B63/12</f>
        <v>0</v>
      </c>
      <c r="G63" s="250">
        <f t="shared" ref="G63:G69" si="96">B63/12</f>
        <v>0</v>
      </c>
      <c r="H63" s="250">
        <f t="shared" ref="H63:H69" si="97">B63/12</f>
        <v>0</v>
      </c>
      <c r="I63" s="250">
        <f t="shared" ref="I63:I69" si="98">B63/12</f>
        <v>0</v>
      </c>
      <c r="J63" s="250">
        <f t="shared" ref="J63:J69" si="99">B63/12</f>
        <v>0</v>
      </c>
      <c r="K63" s="250">
        <f t="shared" ref="K63:K69" si="100">B63/12</f>
        <v>0</v>
      </c>
      <c r="L63" s="250">
        <f t="shared" ref="L63:L69" si="101">B63/12</f>
        <v>0</v>
      </c>
      <c r="M63" s="250">
        <f t="shared" ref="M63:M69" si="102">B63/12</f>
        <v>0</v>
      </c>
      <c r="N63" s="250">
        <f t="shared" ref="N63:N69" si="103">B63/12</f>
        <v>0</v>
      </c>
      <c r="O63" s="144"/>
    </row>
    <row r="64" spans="1:15" ht="41.4" thickBot="1" x14ac:dyDescent="0.3">
      <c r="A64" s="246" t="s">
        <v>180</v>
      </c>
      <c r="B64" s="250">
        <v>0</v>
      </c>
      <c r="C64" s="250">
        <f t="shared" si="92"/>
        <v>0</v>
      </c>
      <c r="D64" s="250">
        <f t="shared" si="93"/>
        <v>0</v>
      </c>
      <c r="E64" s="250">
        <f t="shared" si="94"/>
        <v>0</v>
      </c>
      <c r="F64" s="250">
        <f t="shared" si="95"/>
        <v>0</v>
      </c>
      <c r="G64" s="250">
        <f t="shared" si="96"/>
        <v>0</v>
      </c>
      <c r="H64" s="250">
        <f t="shared" si="97"/>
        <v>0</v>
      </c>
      <c r="I64" s="250">
        <f t="shared" si="98"/>
        <v>0</v>
      </c>
      <c r="J64" s="250">
        <f t="shared" si="99"/>
        <v>0</v>
      </c>
      <c r="K64" s="250">
        <f t="shared" si="100"/>
        <v>0</v>
      </c>
      <c r="L64" s="250">
        <f t="shared" si="101"/>
        <v>0</v>
      </c>
      <c r="M64" s="250">
        <f t="shared" si="102"/>
        <v>0</v>
      </c>
      <c r="N64" s="250">
        <f t="shared" si="103"/>
        <v>0</v>
      </c>
      <c r="O64" s="144"/>
    </row>
    <row r="65" spans="1:15" ht="21" thickBot="1" x14ac:dyDescent="0.3">
      <c r="A65" s="246" t="s">
        <v>181</v>
      </c>
      <c r="B65" s="250">
        <v>0</v>
      </c>
      <c r="C65" s="250">
        <f t="shared" si="92"/>
        <v>0</v>
      </c>
      <c r="D65" s="250">
        <f t="shared" si="93"/>
        <v>0</v>
      </c>
      <c r="E65" s="250">
        <f t="shared" si="94"/>
        <v>0</v>
      </c>
      <c r="F65" s="250">
        <f t="shared" si="95"/>
        <v>0</v>
      </c>
      <c r="G65" s="250">
        <f t="shared" si="96"/>
        <v>0</v>
      </c>
      <c r="H65" s="250">
        <f t="shared" si="97"/>
        <v>0</v>
      </c>
      <c r="I65" s="250">
        <f t="shared" si="98"/>
        <v>0</v>
      </c>
      <c r="J65" s="250">
        <f t="shared" si="99"/>
        <v>0</v>
      </c>
      <c r="K65" s="250">
        <f t="shared" si="100"/>
        <v>0</v>
      </c>
      <c r="L65" s="250">
        <f t="shared" si="101"/>
        <v>0</v>
      </c>
      <c r="M65" s="250">
        <f t="shared" si="102"/>
        <v>0</v>
      </c>
      <c r="N65" s="250">
        <f t="shared" si="103"/>
        <v>0</v>
      </c>
      <c r="O65" s="144"/>
    </row>
    <row r="66" spans="1:15" ht="21" thickBot="1" x14ac:dyDescent="0.3">
      <c r="A66" s="246" t="s">
        <v>182</v>
      </c>
      <c r="B66" s="250">
        <v>0</v>
      </c>
      <c r="C66" s="250">
        <f t="shared" si="92"/>
        <v>0</v>
      </c>
      <c r="D66" s="250">
        <f t="shared" si="93"/>
        <v>0</v>
      </c>
      <c r="E66" s="250">
        <f t="shared" si="94"/>
        <v>0</v>
      </c>
      <c r="F66" s="250">
        <f t="shared" si="95"/>
        <v>0</v>
      </c>
      <c r="G66" s="250">
        <f t="shared" si="96"/>
        <v>0</v>
      </c>
      <c r="H66" s="250">
        <f t="shared" si="97"/>
        <v>0</v>
      </c>
      <c r="I66" s="250">
        <f t="shared" si="98"/>
        <v>0</v>
      </c>
      <c r="J66" s="250">
        <f t="shared" si="99"/>
        <v>0</v>
      </c>
      <c r="K66" s="250">
        <f t="shared" si="100"/>
        <v>0</v>
      </c>
      <c r="L66" s="250">
        <f t="shared" si="101"/>
        <v>0</v>
      </c>
      <c r="M66" s="250">
        <f t="shared" si="102"/>
        <v>0</v>
      </c>
      <c r="N66" s="250">
        <f t="shared" si="103"/>
        <v>0</v>
      </c>
      <c r="O66" s="144"/>
    </row>
    <row r="67" spans="1:15" ht="21" thickBot="1" x14ac:dyDescent="0.3">
      <c r="A67" s="246" t="s">
        <v>400</v>
      </c>
      <c r="B67" s="250">
        <v>0</v>
      </c>
      <c r="C67" s="250">
        <f t="shared" si="92"/>
        <v>0</v>
      </c>
      <c r="D67" s="250">
        <f t="shared" si="93"/>
        <v>0</v>
      </c>
      <c r="E67" s="250">
        <f t="shared" si="94"/>
        <v>0</v>
      </c>
      <c r="F67" s="250">
        <f t="shared" si="95"/>
        <v>0</v>
      </c>
      <c r="G67" s="250">
        <f t="shared" si="96"/>
        <v>0</v>
      </c>
      <c r="H67" s="250">
        <f t="shared" si="97"/>
        <v>0</v>
      </c>
      <c r="I67" s="250">
        <f t="shared" si="98"/>
        <v>0</v>
      </c>
      <c r="J67" s="250">
        <f t="shared" si="99"/>
        <v>0</v>
      </c>
      <c r="K67" s="250">
        <f t="shared" si="100"/>
        <v>0</v>
      </c>
      <c r="L67" s="250">
        <f t="shared" si="101"/>
        <v>0</v>
      </c>
      <c r="M67" s="250">
        <f t="shared" si="102"/>
        <v>0</v>
      </c>
      <c r="N67" s="250">
        <f t="shared" si="103"/>
        <v>0</v>
      </c>
      <c r="O67" s="144"/>
    </row>
    <row r="68" spans="1:15" ht="51.6" thickBot="1" x14ac:dyDescent="0.3">
      <c r="A68" s="246" t="s">
        <v>183</v>
      </c>
      <c r="B68" s="250">
        <v>0</v>
      </c>
      <c r="C68" s="250">
        <f t="shared" si="92"/>
        <v>0</v>
      </c>
      <c r="D68" s="250">
        <f t="shared" si="93"/>
        <v>0</v>
      </c>
      <c r="E68" s="250">
        <f t="shared" si="94"/>
        <v>0</v>
      </c>
      <c r="F68" s="250">
        <f t="shared" si="95"/>
        <v>0</v>
      </c>
      <c r="G68" s="250">
        <f t="shared" si="96"/>
        <v>0</v>
      </c>
      <c r="H68" s="250">
        <f t="shared" si="97"/>
        <v>0</v>
      </c>
      <c r="I68" s="250">
        <f t="shared" si="98"/>
        <v>0</v>
      </c>
      <c r="J68" s="250">
        <f t="shared" si="99"/>
        <v>0</v>
      </c>
      <c r="K68" s="250">
        <f t="shared" si="100"/>
        <v>0</v>
      </c>
      <c r="L68" s="250">
        <f t="shared" si="101"/>
        <v>0</v>
      </c>
      <c r="M68" s="250">
        <f t="shared" si="102"/>
        <v>0</v>
      </c>
      <c r="N68" s="250">
        <f t="shared" si="103"/>
        <v>0</v>
      </c>
      <c r="O68" s="144"/>
    </row>
    <row r="69" spans="1:15" ht="61.8" thickBot="1" x14ac:dyDescent="0.3">
      <c r="A69" s="246" t="s">
        <v>184</v>
      </c>
      <c r="B69" s="250">
        <v>0</v>
      </c>
      <c r="C69" s="250">
        <f t="shared" si="92"/>
        <v>0</v>
      </c>
      <c r="D69" s="250">
        <f t="shared" si="93"/>
        <v>0</v>
      </c>
      <c r="E69" s="250">
        <f t="shared" si="94"/>
        <v>0</v>
      </c>
      <c r="F69" s="250">
        <f t="shared" si="95"/>
        <v>0</v>
      </c>
      <c r="G69" s="250">
        <f t="shared" si="96"/>
        <v>0</v>
      </c>
      <c r="H69" s="250">
        <f t="shared" si="97"/>
        <v>0</v>
      </c>
      <c r="I69" s="250">
        <f t="shared" si="98"/>
        <v>0</v>
      </c>
      <c r="J69" s="250">
        <f t="shared" si="99"/>
        <v>0</v>
      </c>
      <c r="K69" s="250">
        <f t="shared" si="100"/>
        <v>0</v>
      </c>
      <c r="L69" s="250">
        <f t="shared" si="101"/>
        <v>0</v>
      </c>
      <c r="M69" s="250">
        <f t="shared" si="102"/>
        <v>0</v>
      </c>
      <c r="N69" s="250">
        <f t="shared" si="103"/>
        <v>0</v>
      </c>
      <c r="O69" s="144"/>
    </row>
    <row r="70" spans="1:15" ht="31.2" thickBot="1" x14ac:dyDescent="0.3">
      <c r="A70" s="245" t="s">
        <v>185</v>
      </c>
      <c r="B70" s="249">
        <f>SUM(B71:B73)</f>
        <v>0</v>
      </c>
      <c r="C70" s="249">
        <f t="shared" ref="C70:N70" si="104">SUM(C71:C73)</f>
        <v>0</v>
      </c>
      <c r="D70" s="249">
        <f t="shared" si="104"/>
        <v>0</v>
      </c>
      <c r="E70" s="249">
        <f t="shared" si="104"/>
        <v>0</v>
      </c>
      <c r="F70" s="249">
        <f t="shared" si="104"/>
        <v>0</v>
      </c>
      <c r="G70" s="249">
        <f t="shared" si="104"/>
        <v>0</v>
      </c>
      <c r="H70" s="249">
        <f t="shared" si="104"/>
        <v>0</v>
      </c>
      <c r="I70" s="249">
        <f t="shared" si="104"/>
        <v>0</v>
      </c>
      <c r="J70" s="249">
        <f t="shared" si="104"/>
        <v>0</v>
      </c>
      <c r="K70" s="249">
        <f t="shared" si="104"/>
        <v>0</v>
      </c>
      <c r="L70" s="249">
        <f t="shared" si="104"/>
        <v>0</v>
      </c>
      <c r="M70" s="249">
        <f t="shared" si="104"/>
        <v>0</v>
      </c>
      <c r="N70" s="249">
        <f t="shared" si="104"/>
        <v>0</v>
      </c>
      <c r="O70" s="144"/>
    </row>
    <row r="71" spans="1:15" ht="21" thickBot="1" x14ac:dyDescent="0.3">
      <c r="A71" s="246" t="s">
        <v>186</v>
      </c>
      <c r="B71" s="250">
        <v>0</v>
      </c>
      <c r="C71" s="250">
        <f t="shared" ref="C71:C73" si="105">B71/12</f>
        <v>0</v>
      </c>
      <c r="D71" s="250">
        <f t="shared" ref="D71:D73" si="106">B71/12</f>
        <v>0</v>
      </c>
      <c r="E71" s="250">
        <f t="shared" ref="E71:E73" si="107">B71/12</f>
        <v>0</v>
      </c>
      <c r="F71" s="250">
        <f t="shared" ref="F71:F73" si="108">B71/12</f>
        <v>0</v>
      </c>
      <c r="G71" s="250">
        <f t="shared" ref="G71:G73" si="109">B71/12</f>
        <v>0</v>
      </c>
      <c r="H71" s="250">
        <f t="shared" ref="H71:H73" si="110">B71/12</f>
        <v>0</v>
      </c>
      <c r="I71" s="250">
        <f t="shared" ref="I71:I73" si="111">B71/12</f>
        <v>0</v>
      </c>
      <c r="J71" s="250">
        <f t="shared" ref="J71:J73" si="112">B71/12</f>
        <v>0</v>
      </c>
      <c r="K71" s="250">
        <f t="shared" ref="K71:K73" si="113">B71/12</f>
        <v>0</v>
      </c>
      <c r="L71" s="250">
        <f t="shared" ref="L71:L73" si="114">B71/12</f>
        <v>0</v>
      </c>
      <c r="M71" s="250">
        <f t="shared" ref="M71:M73" si="115">B71/12</f>
        <v>0</v>
      </c>
      <c r="N71" s="250">
        <f t="shared" ref="N71:N73" si="116">B71/12</f>
        <v>0</v>
      </c>
      <c r="O71" s="144"/>
    </row>
    <row r="72" spans="1:15" ht="21" thickBot="1" x14ac:dyDescent="0.3">
      <c r="A72" s="246" t="s">
        <v>187</v>
      </c>
      <c r="B72" s="250">
        <v>0</v>
      </c>
      <c r="C72" s="250">
        <f t="shared" si="105"/>
        <v>0</v>
      </c>
      <c r="D72" s="250">
        <f t="shared" si="106"/>
        <v>0</v>
      </c>
      <c r="E72" s="250">
        <f t="shared" si="107"/>
        <v>0</v>
      </c>
      <c r="F72" s="250">
        <f t="shared" si="108"/>
        <v>0</v>
      </c>
      <c r="G72" s="250">
        <f t="shared" si="109"/>
        <v>0</v>
      </c>
      <c r="H72" s="250">
        <f t="shared" si="110"/>
        <v>0</v>
      </c>
      <c r="I72" s="250">
        <f t="shared" si="111"/>
        <v>0</v>
      </c>
      <c r="J72" s="250">
        <f t="shared" si="112"/>
        <v>0</v>
      </c>
      <c r="K72" s="250">
        <f t="shared" si="113"/>
        <v>0</v>
      </c>
      <c r="L72" s="250">
        <f t="shared" si="114"/>
        <v>0</v>
      </c>
      <c r="M72" s="250">
        <f t="shared" si="115"/>
        <v>0</v>
      </c>
      <c r="N72" s="250">
        <f t="shared" si="116"/>
        <v>0</v>
      </c>
      <c r="O72" s="144"/>
    </row>
    <row r="73" spans="1:15" ht="21" thickBot="1" x14ac:dyDescent="0.3">
      <c r="A73" s="246" t="s">
        <v>188</v>
      </c>
      <c r="B73" s="250">
        <v>0</v>
      </c>
      <c r="C73" s="250">
        <f t="shared" si="105"/>
        <v>0</v>
      </c>
      <c r="D73" s="250">
        <f t="shared" si="106"/>
        <v>0</v>
      </c>
      <c r="E73" s="250">
        <f t="shared" si="107"/>
        <v>0</v>
      </c>
      <c r="F73" s="250">
        <f t="shared" si="108"/>
        <v>0</v>
      </c>
      <c r="G73" s="250">
        <f t="shared" si="109"/>
        <v>0</v>
      </c>
      <c r="H73" s="250">
        <f t="shared" si="110"/>
        <v>0</v>
      </c>
      <c r="I73" s="250">
        <f t="shared" si="111"/>
        <v>0</v>
      </c>
      <c r="J73" s="250">
        <f t="shared" si="112"/>
        <v>0</v>
      </c>
      <c r="K73" s="250">
        <f t="shared" si="113"/>
        <v>0</v>
      </c>
      <c r="L73" s="250">
        <f t="shared" si="114"/>
        <v>0</v>
      </c>
      <c r="M73" s="250">
        <f t="shared" si="115"/>
        <v>0</v>
      </c>
      <c r="N73" s="250">
        <f t="shared" si="116"/>
        <v>0</v>
      </c>
      <c r="O73" s="144"/>
    </row>
  </sheetData>
  <mergeCells count="4">
    <mergeCell ref="A7:N7"/>
    <mergeCell ref="A1:N1"/>
    <mergeCell ref="A2:N2"/>
    <mergeCell ref="A5:N5"/>
  </mergeCells>
  <pageMargins left="0.70866141732283472" right="0.70866141732283472" top="0.74803149606299213" bottom="0.74803149606299213" header="0.31496062992125984" footer="0.31496062992125984"/>
  <pageSetup scale="75"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BreakPreview" zoomScale="91" zoomScaleNormal="100" zoomScaleSheetLayoutView="91" workbookViewId="0">
      <selection activeCell="A6" sqref="A6:I6"/>
    </sheetView>
  </sheetViews>
  <sheetFormatPr baseColWidth="10" defaultColWidth="11.44140625" defaultRowHeight="13.8" x14ac:dyDescent="0.3"/>
  <cols>
    <col min="1" max="1" width="4.109375" style="155" customWidth="1"/>
    <col min="2" max="2" width="5.6640625" style="155" bestFit="1" customWidth="1"/>
    <col min="3" max="3" width="17" style="155" customWidth="1"/>
    <col min="4" max="4" width="13.109375" style="155" customWidth="1"/>
    <col min="5" max="5" width="12.6640625" style="155" customWidth="1"/>
    <col min="6" max="6" width="33.88671875" style="155" customWidth="1"/>
    <col min="7" max="7" width="35.109375" style="155" customWidth="1"/>
    <col min="8" max="8" width="12.5546875" style="155" bestFit="1" customWidth="1"/>
    <col min="9" max="9" width="19.5546875" style="155" customWidth="1"/>
    <col min="10" max="10" width="4.33203125" style="155" customWidth="1"/>
    <col min="11" max="11" width="19.88671875" style="155" customWidth="1"/>
    <col min="12" max="16384" width="11.44140625" style="155"/>
  </cols>
  <sheetData>
    <row r="1" spans="1:11" customFormat="1" ht="17.399999999999999" x14ac:dyDescent="0.3">
      <c r="A1" s="275" t="s">
        <v>194</v>
      </c>
      <c r="B1" s="275"/>
      <c r="C1" s="275"/>
      <c r="D1" s="275"/>
      <c r="E1" s="275"/>
      <c r="F1" s="275"/>
      <c r="G1" s="275"/>
      <c r="H1" s="275"/>
      <c r="I1" s="275"/>
    </row>
    <row r="2" spans="1:11" customFormat="1" ht="17.399999999999999" x14ac:dyDescent="0.3">
      <c r="A2" s="275" t="s">
        <v>281</v>
      </c>
      <c r="B2" s="275"/>
      <c r="C2" s="275"/>
      <c r="D2" s="275"/>
      <c r="E2" s="275"/>
      <c r="F2" s="275"/>
      <c r="G2" s="275"/>
      <c r="H2" s="275"/>
      <c r="I2" s="275"/>
    </row>
    <row r="3" spans="1:11" customFormat="1" ht="15.6" x14ac:dyDescent="0.3">
      <c r="D3" s="118"/>
      <c r="E3" s="118"/>
      <c r="F3" s="118"/>
      <c r="G3" s="27"/>
    </row>
    <row r="4" spans="1:11" customFormat="1" ht="17.399999999999999" x14ac:dyDescent="0.3">
      <c r="A4" s="275" t="s">
        <v>358</v>
      </c>
      <c r="B4" s="275"/>
      <c r="C4" s="275"/>
      <c r="D4" s="275"/>
      <c r="E4" s="275"/>
      <c r="F4" s="275"/>
      <c r="G4" s="275"/>
      <c r="H4" s="275"/>
      <c r="I4" s="275"/>
    </row>
    <row r="5" spans="1:11" s="220" customFormat="1" ht="9.75" customHeight="1" x14ac:dyDescent="0.3">
      <c r="B5" s="319"/>
      <c r="C5" s="319"/>
      <c r="D5" s="319"/>
      <c r="E5" s="319"/>
    </row>
    <row r="6" spans="1:11" x14ac:dyDescent="0.3">
      <c r="A6" s="318" t="s">
        <v>601</v>
      </c>
      <c r="B6" s="318"/>
      <c r="C6" s="318"/>
      <c r="D6" s="318"/>
      <c r="E6" s="318"/>
      <c r="F6" s="318"/>
      <c r="G6" s="318"/>
      <c r="H6" s="318"/>
      <c r="I6" s="318"/>
      <c r="J6" s="242"/>
    </row>
    <row r="7" spans="1:11" ht="14.4" thickBot="1" x14ac:dyDescent="0.35"/>
    <row r="8" spans="1:11" ht="23.25" customHeight="1" thickBot="1" x14ac:dyDescent="0.35">
      <c r="B8" s="320" t="s">
        <v>401</v>
      </c>
      <c r="C8" s="322" t="s">
        <v>402</v>
      </c>
      <c r="D8" s="323"/>
      <c r="E8" s="323"/>
      <c r="F8" s="323"/>
      <c r="G8" s="324"/>
      <c r="H8" s="320" t="s">
        <v>403</v>
      </c>
      <c r="I8" s="320" t="s">
        <v>129</v>
      </c>
    </row>
    <row r="9" spans="1:11" ht="31.2" thickBot="1" x14ac:dyDescent="0.35">
      <c r="B9" s="321"/>
      <c r="C9" s="221" t="s">
        <v>191</v>
      </c>
      <c r="D9" s="221" t="s">
        <v>192</v>
      </c>
      <c r="E9" s="221" t="s">
        <v>193</v>
      </c>
      <c r="F9" s="221" t="s">
        <v>404</v>
      </c>
      <c r="G9" s="221" t="s">
        <v>405</v>
      </c>
      <c r="H9" s="321"/>
      <c r="I9" s="321"/>
    </row>
    <row r="10" spans="1:11" ht="15" thickBot="1" x14ac:dyDescent="0.35">
      <c r="B10" s="222" t="s">
        <v>129</v>
      </c>
      <c r="C10" s="223">
        <f>ANALITICO!I270+ANALITICO!I275</f>
        <v>27045096.500699997</v>
      </c>
      <c r="D10" s="223">
        <f>ANALITICO!I271</f>
        <v>2669805.81855</v>
      </c>
      <c r="E10" s="223">
        <f>ANALITICO!I272</f>
        <v>862532.4852</v>
      </c>
      <c r="F10" s="223">
        <f>ANALITICO!I319</f>
        <v>2789917.9515</v>
      </c>
      <c r="G10" s="223">
        <f>ANALITICO!I273</f>
        <v>68592.461850000007</v>
      </c>
      <c r="H10" s="223">
        <v>0</v>
      </c>
      <c r="I10" s="224">
        <f>SUM(C10:H10)</f>
        <v>33435945.217799991</v>
      </c>
    </row>
    <row r="11" spans="1:11" ht="9" customHeight="1" x14ac:dyDescent="0.3"/>
    <row r="12" spans="1:11" x14ac:dyDescent="0.3">
      <c r="A12" s="318" t="s">
        <v>344</v>
      </c>
      <c r="B12" s="318"/>
      <c r="C12" s="318"/>
      <c r="D12" s="318"/>
      <c r="E12" s="318"/>
      <c r="F12" s="318"/>
      <c r="G12" s="318"/>
      <c r="H12" s="318"/>
      <c r="I12" s="318"/>
      <c r="J12" s="242"/>
    </row>
    <row r="13" spans="1:11" ht="8.25" customHeight="1" thickBot="1" x14ac:dyDescent="0.35"/>
    <row r="14" spans="1:11" ht="15.75" customHeight="1" thickBot="1" x14ac:dyDescent="0.35">
      <c r="B14" s="333" t="s">
        <v>401</v>
      </c>
      <c r="C14" s="334"/>
      <c r="D14" s="334"/>
      <c r="E14" s="335"/>
      <c r="F14" s="333" t="s">
        <v>406</v>
      </c>
      <c r="G14" s="334"/>
      <c r="H14" s="334"/>
      <c r="I14" s="335"/>
    </row>
    <row r="15" spans="1:11" ht="42" customHeight="1" thickBot="1" x14ac:dyDescent="0.35">
      <c r="B15" s="225">
        <v>1</v>
      </c>
      <c r="C15" s="336" t="s">
        <v>407</v>
      </c>
      <c r="D15" s="337"/>
      <c r="E15" s="338"/>
      <c r="F15" s="315">
        <f>ANALITICO!I284</f>
        <v>33942506.219999999</v>
      </c>
      <c r="G15" s="316"/>
      <c r="H15" s="316"/>
      <c r="I15" s="317"/>
    </row>
    <row r="16" spans="1:11" ht="58.5" customHeight="1" thickBot="1" x14ac:dyDescent="0.35">
      <c r="B16" s="225">
        <v>2</v>
      </c>
      <c r="C16" s="336" t="s">
        <v>408</v>
      </c>
      <c r="D16" s="337"/>
      <c r="E16" s="338"/>
      <c r="F16" s="315">
        <f>ANALITICO!I297</f>
        <v>11804465.835000001</v>
      </c>
      <c r="G16" s="316"/>
      <c r="H16" s="316"/>
      <c r="I16" s="317"/>
      <c r="K16" s="226"/>
    </row>
    <row r="17" spans="2:11" ht="15" thickBot="1" x14ac:dyDescent="0.35">
      <c r="B17" s="327" t="s">
        <v>129</v>
      </c>
      <c r="C17" s="328"/>
      <c r="D17" s="328"/>
      <c r="E17" s="329"/>
      <c r="F17" s="330">
        <f>SUM(F15:I16)</f>
        <v>45746972.055</v>
      </c>
      <c r="G17" s="331"/>
      <c r="H17" s="331"/>
      <c r="I17" s="332"/>
      <c r="K17" s="226"/>
    </row>
    <row r="20" spans="2:11" x14ac:dyDescent="0.3">
      <c r="I20" s="226"/>
    </row>
    <row r="24" spans="2:11" x14ac:dyDescent="0.3">
      <c r="C24" s="325"/>
      <c r="D24" s="325"/>
      <c r="F24" s="162"/>
      <c r="G24" s="162"/>
      <c r="H24" s="326"/>
      <c r="I24" s="326"/>
    </row>
    <row r="25" spans="2:11" x14ac:dyDescent="0.3">
      <c r="F25" s="162"/>
      <c r="G25" s="162"/>
    </row>
    <row r="26" spans="2:11" x14ac:dyDescent="0.3">
      <c r="F26" s="162"/>
      <c r="G26" s="162"/>
    </row>
    <row r="27" spans="2:11" x14ac:dyDescent="0.3">
      <c r="C27" s="325"/>
      <c r="D27" s="325"/>
      <c r="F27" s="162"/>
      <c r="G27" s="227"/>
      <c r="H27" s="326"/>
      <c r="I27" s="326"/>
    </row>
    <row r="28" spans="2:11" x14ac:dyDescent="0.3">
      <c r="C28" s="325"/>
      <c r="D28" s="325"/>
      <c r="F28" s="162"/>
      <c r="G28" s="227"/>
      <c r="H28" s="326"/>
      <c r="I28" s="326"/>
    </row>
    <row r="29" spans="2:11" x14ac:dyDescent="0.3">
      <c r="G29" s="162"/>
    </row>
  </sheetData>
  <mergeCells count="24">
    <mergeCell ref="A1:I1"/>
    <mergeCell ref="A2:I2"/>
    <mergeCell ref="A12:I12"/>
    <mergeCell ref="C28:D28"/>
    <mergeCell ref="H28:I28"/>
    <mergeCell ref="B17:E17"/>
    <mergeCell ref="F17:I17"/>
    <mergeCell ref="C24:D24"/>
    <mergeCell ref="H24:I24"/>
    <mergeCell ref="C27:D27"/>
    <mergeCell ref="H27:I27"/>
    <mergeCell ref="B14:E14"/>
    <mergeCell ref="F14:I14"/>
    <mergeCell ref="C15:E15"/>
    <mergeCell ref="F15:I15"/>
    <mergeCell ref="C16:E16"/>
    <mergeCell ref="F16:I16"/>
    <mergeCell ref="A4:I4"/>
    <mergeCell ref="A6:I6"/>
    <mergeCell ref="B5:E5"/>
    <mergeCell ref="B8:B9"/>
    <mergeCell ref="C8:G8"/>
    <mergeCell ref="H8:H9"/>
    <mergeCell ref="I8:I9"/>
  </mergeCells>
  <pageMargins left="0.7" right="0.7" top="0.75" bottom="0.75" header="0.3" footer="0.3"/>
  <pageSetup scale="80" orientation="landscape" horizontalDpi="360"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Normal="100" zoomScaleSheetLayoutView="100" workbookViewId="0">
      <selection activeCell="A6" sqref="A6:I6"/>
    </sheetView>
  </sheetViews>
  <sheetFormatPr baseColWidth="10" defaultRowHeight="13.2" x14ac:dyDescent="0.25"/>
  <cols>
    <col min="1" max="1" width="3.5546875" customWidth="1"/>
    <col min="2" max="2" width="14.33203125" customWidth="1"/>
    <col min="3" max="3" width="25.5546875" customWidth="1"/>
    <col min="4" max="4" width="7" customWidth="1"/>
    <col min="5" max="5" width="5" customWidth="1"/>
    <col min="6" max="6" width="7.109375" customWidth="1"/>
    <col min="9" max="9" width="25.6640625" customWidth="1"/>
    <col min="10" max="10" width="14.88671875" customWidth="1"/>
  </cols>
  <sheetData>
    <row r="1" spans="1:10" ht="17.399999999999999" x14ac:dyDescent="0.3">
      <c r="A1" s="275" t="s">
        <v>194</v>
      </c>
      <c r="B1" s="275"/>
      <c r="C1" s="275"/>
      <c r="D1" s="275"/>
      <c r="E1" s="275"/>
      <c r="F1" s="275"/>
      <c r="G1" s="275"/>
      <c r="H1" s="275"/>
      <c r="I1" s="275"/>
    </row>
    <row r="2" spans="1:10" ht="17.399999999999999" x14ac:dyDescent="0.3">
      <c r="A2" s="275" t="s">
        <v>281</v>
      </c>
      <c r="B2" s="275"/>
      <c r="C2" s="275"/>
      <c r="D2" s="275"/>
      <c r="E2" s="275"/>
      <c r="F2" s="275"/>
      <c r="G2" s="275"/>
      <c r="H2" s="275"/>
      <c r="I2" s="275"/>
    </row>
    <row r="3" spans="1:10" ht="15.6" x14ac:dyDescent="0.3">
      <c r="D3" s="118"/>
      <c r="E3" s="118"/>
      <c r="F3" s="118"/>
      <c r="G3" s="27"/>
    </row>
    <row r="4" spans="1:10" ht="17.399999999999999" x14ac:dyDescent="0.3">
      <c r="A4" s="275" t="s">
        <v>358</v>
      </c>
      <c r="B4" s="275"/>
      <c r="C4" s="275"/>
      <c r="D4" s="275"/>
      <c r="E4" s="275"/>
      <c r="F4" s="275"/>
      <c r="G4" s="275"/>
      <c r="H4" s="275"/>
      <c r="I4" s="275"/>
    </row>
    <row r="5" spans="1:10" s="220" customFormat="1" ht="9.75" customHeight="1" x14ac:dyDescent="0.3">
      <c r="B5" s="319"/>
      <c r="C5" s="319"/>
      <c r="D5" s="319"/>
      <c r="E5" s="319"/>
      <c r="F5" s="319"/>
      <c r="G5" s="319"/>
    </row>
    <row r="6" spans="1:10" s="220" customFormat="1" ht="20.25" customHeight="1" x14ac:dyDescent="0.3">
      <c r="A6" s="349" t="s">
        <v>450</v>
      </c>
      <c r="B6" s="349"/>
      <c r="C6" s="349"/>
      <c r="D6" s="349"/>
      <c r="E6" s="349"/>
      <c r="F6" s="349"/>
      <c r="G6" s="349"/>
      <c r="H6" s="349"/>
      <c r="I6" s="349"/>
      <c r="J6" s="243"/>
    </row>
    <row r="10" spans="1:10" ht="13.8" thickBot="1" x14ac:dyDescent="0.3"/>
    <row r="11" spans="1:10" ht="15" thickBot="1" x14ac:dyDescent="0.3">
      <c r="B11" s="228" t="s">
        <v>409</v>
      </c>
      <c r="C11" s="353" t="s">
        <v>410</v>
      </c>
      <c r="D11" s="354"/>
      <c r="E11" s="354"/>
      <c r="F11" s="354"/>
      <c r="G11" s="354"/>
      <c r="H11" s="355"/>
      <c r="I11" s="229" t="s">
        <v>411</v>
      </c>
    </row>
    <row r="12" spans="1:10" ht="14.4" x14ac:dyDescent="0.25">
      <c r="B12" s="230">
        <v>14</v>
      </c>
      <c r="C12" s="350" t="s">
        <v>412</v>
      </c>
      <c r="D12" s="351"/>
      <c r="E12" s="351"/>
      <c r="F12" s="351"/>
      <c r="G12" s="351"/>
      <c r="H12" s="352"/>
      <c r="I12" s="234">
        <f>ANALITICO!I24+ANALITICO!I42+ANALITICO!I72+ANALITICO!I101+ANALITICO!I133+ANALITICO!I168+ANALITICO!I192+ANALITICO!I211+ANALITICO!I241</f>
        <v>4523625.8452000013</v>
      </c>
    </row>
    <row r="13" spans="1:10" ht="14.4" hidden="1" x14ac:dyDescent="0.25">
      <c r="B13" s="230">
        <v>3</v>
      </c>
      <c r="C13" s="231" t="s">
        <v>414</v>
      </c>
      <c r="D13" s="232"/>
      <c r="E13" s="233"/>
      <c r="F13" s="232"/>
      <c r="G13" s="232"/>
      <c r="H13" s="233"/>
      <c r="I13" s="234" t="s">
        <v>413</v>
      </c>
    </row>
    <row r="14" spans="1:10" ht="14.4" x14ac:dyDescent="0.25">
      <c r="B14" s="230">
        <v>15</v>
      </c>
      <c r="C14" s="346" t="s">
        <v>448</v>
      </c>
      <c r="D14" s="347"/>
      <c r="E14" s="347"/>
      <c r="F14" s="347"/>
      <c r="G14" s="347"/>
      <c r="H14" s="348"/>
      <c r="I14" s="234">
        <f>ANALITICO!I264</f>
        <v>30646027.266299993</v>
      </c>
    </row>
    <row r="15" spans="1:10" ht="14.4" x14ac:dyDescent="0.25">
      <c r="B15" s="230">
        <v>16</v>
      </c>
      <c r="C15" s="346" t="s">
        <v>415</v>
      </c>
      <c r="D15" s="347"/>
      <c r="E15" s="347"/>
      <c r="F15" s="347"/>
      <c r="G15" s="347"/>
      <c r="H15" s="348"/>
      <c r="I15" s="234">
        <f>ANALITICO!I313</f>
        <v>2789917.9515</v>
      </c>
    </row>
    <row r="16" spans="1:10" ht="15" thickBot="1" x14ac:dyDescent="0.3">
      <c r="B16" s="230">
        <v>25</v>
      </c>
      <c r="C16" s="346" t="s">
        <v>449</v>
      </c>
      <c r="D16" s="347"/>
      <c r="E16" s="347"/>
      <c r="F16" s="347"/>
      <c r="G16" s="347"/>
      <c r="H16" s="348"/>
      <c r="I16" s="234">
        <f>ANALITICO!I287+ANALITICO!I300</f>
        <v>45746972.055</v>
      </c>
    </row>
    <row r="17" spans="2:9" ht="15" thickBot="1" x14ac:dyDescent="0.3">
      <c r="B17" s="342" t="s">
        <v>129</v>
      </c>
      <c r="C17" s="343"/>
      <c r="D17" s="343"/>
      <c r="E17" s="343"/>
      <c r="F17" s="343"/>
      <c r="G17" s="343"/>
      <c r="H17" s="344"/>
      <c r="I17" s="235">
        <f>SUM(I12:I16)</f>
        <v>83706543.118000001</v>
      </c>
    </row>
    <row r="24" spans="2:9" s="155" customFormat="1" ht="13.8" x14ac:dyDescent="0.3">
      <c r="C24" s="325"/>
      <c r="D24" s="325"/>
      <c r="F24" s="162"/>
      <c r="G24" s="162"/>
      <c r="H24" s="326"/>
      <c r="I24" s="326"/>
    </row>
    <row r="25" spans="2:9" s="155" customFormat="1" ht="13.8" x14ac:dyDescent="0.3">
      <c r="F25" s="162"/>
      <c r="G25" s="162"/>
    </row>
    <row r="26" spans="2:9" s="155" customFormat="1" ht="13.8" x14ac:dyDescent="0.3">
      <c r="F26" s="162"/>
      <c r="G26" s="162"/>
    </row>
    <row r="27" spans="2:9" s="155" customFormat="1" ht="13.8" x14ac:dyDescent="0.3">
      <c r="C27" s="325"/>
      <c r="D27" s="325"/>
      <c r="F27" s="162"/>
      <c r="G27" s="227"/>
      <c r="H27" s="326"/>
      <c r="I27" s="326"/>
    </row>
    <row r="28" spans="2:9" s="155" customFormat="1" ht="13.8" x14ac:dyDescent="0.3">
      <c r="C28" s="325"/>
      <c r="D28" s="325"/>
      <c r="F28" s="162"/>
      <c r="G28" s="227"/>
      <c r="H28" s="244"/>
      <c r="I28" s="244"/>
    </row>
    <row r="29" spans="2:9" s="155" customFormat="1" ht="13.8" x14ac:dyDescent="0.3">
      <c r="G29" s="162"/>
    </row>
    <row r="30" spans="2:9" s="155" customFormat="1" ht="13.8" x14ac:dyDescent="0.3"/>
    <row r="31" spans="2:9" s="155" customFormat="1" ht="13.8" x14ac:dyDescent="0.3"/>
    <row r="32" spans="2:9" s="155" customFormat="1" ht="13.8" x14ac:dyDescent="0.3"/>
    <row r="33" spans="2:9" x14ac:dyDescent="0.25">
      <c r="B33" s="216"/>
      <c r="C33" s="216"/>
    </row>
    <row r="34" spans="2:9" x14ac:dyDescent="0.25">
      <c r="B34" s="216"/>
      <c r="C34" s="216"/>
    </row>
    <row r="35" spans="2:9" x14ac:dyDescent="0.25">
      <c r="B35" s="216"/>
      <c r="C35" s="216"/>
    </row>
    <row r="36" spans="2:9" x14ac:dyDescent="0.25">
      <c r="B36" s="216"/>
      <c r="C36" s="216"/>
    </row>
    <row r="37" spans="2:9" x14ac:dyDescent="0.25">
      <c r="B37" s="216"/>
      <c r="C37" s="216"/>
    </row>
    <row r="38" spans="2:9" x14ac:dyDescent="0.25">
      <c r="B38" s="345"/>
      <c r="C38" s="345"/>
      <c r="F38" s="340"/>
      <c r="G38" s="341"/>
      <c r="H38" s="341"/>
      <c r="I38" s="341"/>
    </row>
    <row r="39" spans="2:9" x14ac:dyDescent="0.25">
      <c r="B39" s="216"/>
      <c r="C39" s="216"/>
    </row>
    <row r="40" spans="2:9" x14ac:dyDescent="0.25">
      <c r="B40" s="216"/>
      <c r="C40" s="216"/>
    </row>
    <row r="41" spans="2:9" x14ac:dyDescent="0.25">
      <c r="B41" s="216"/>
      <c r="C41" s="216"/>
    </row>
    <row r="42" spans="2:9" x14ac:dyDescent="0.25">
      <c r="B42" s="339"/>
      <c r="C42" s="339"/>
      <c r="F42" s="340"/>
      <c r="G42" s="341"/>
      <c r="H42" s="341"/>
      <c r="I42" s="341"/>
    </row>
    <row r="43" spans="2:9" x14ac:dyDescent="0.25">
      <c r="B43" s="339"/>
      <c r="C43" s="339"/>
      <c r="F43" s="340"/>
      <c r="G43" s="341"/>
      <c r="H43" s="341"/>
      <c r="I43" s="341"/>
    </row>
    <row r="44" spans="2:9" x14ac:dyDescent="0.25">
      <c r="B44" s="216"/>
      <c r="C44" s="216"/>
    </row>
    <row r="45" spans="2:9" x14ac:dyDescent="0.25">
      <c r="B45" s="216"/>
      <c r="C45" s="216"/>
    </row>
    <row r="46" spans="2:9" x14ac:dyDescent="0.25">
      <c r="B46" s="216"/>
      <c r="C46" s="216"/>
    </row>
  </sheetData>
  <mergeCells count="22">
    <mergeCell ref="C16:H16"/>
    <mergeCell ref="A1:I1"/>
    <mergeCell ref="A2:I2"/>
    <mergeCell ref="A4:I4"/>
    <mergeCell ref="A6:I6"/>
    <mergeCell ref="C12:H12"/>
    <mergeCell ref="C14:H14"/>
    <mergeCell ref="C15:H15"/>
    <mergeCell ref="B5:G5"/>
    <mergeCell ref="C11:H11"/>
    <mergeCell ref="B43:C43"/>
    <mergeCell ref="F43:I43"/>
    <mergeCell ref="B17:H17"/>
    <mergeCell ref="C27:D27"/>
    <mergeCell ref="H27:I27"/>
    <mergeCell ref="C28:D28"/>
    <mergeCell ref="C24:D24"/>
    <mergeCell ref="H24:I24"/>
    <mergeCell ref="B38:C38"/>
    <mergeCell ref="F38:I38"/>
    <mergeCell ref="B42:C42"/>
    <mergeCell ref="F42:I42"/>
  </mergeCells>
  <pageMargins left="0.7" right="0.7" top="0.75" bottom="0.75" header="0.3" footer="0.3"/>
  <pageSetup scale="75"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12</vt:i4>
      </vt:variant>
    </vt:vector>
  </HeadingPairs>
  <TitlesOfParts>
    <vt:vector size="25" baseType="lpstr">
      <vt:lpstr>PORTADA PRESUP ING</vt:lpstr>
      <vt:lpstr>EDICTO</vt:lpstr>
      <vt:lpstr>ANALITICO</vt:lpstr>
      <vt:lpstr>COMPARATIVO 1</vt:lpstr>
      <vt:lpstr>COMPARATIVO 2</vt:lpstr>
      <vt:lpstr>COMPARATIVO 3</vt:lpstr>
      <vt:lpstr>CALENDARIO</vt:lpstr>
      <vt:lpstr>PART. Y APORT. FED.</vt:lpstr>
      <vt:lpstr>CLAS. FUENTE FINANCIAMIENTO</vt:lpstr>
      <vt:lpstr>PROYECCION INGRESOS-LDF</vt:lpstr>
      <vt:lpstr>FORMATO FPI-3</vt:lpstr>
      <vt:lpstr>FORMATO FPI-4</vt:lpstr>
      <vt:lpstr>FORMATO PPI-5</vt:lpstr>
      <vt:lpstr>ANALITICO!Área_de_impresión</vt:lpstr>
      <vt:lpstr>'CLAS. FUENTE FINANCIAMIENTO'!Área_de_impresión</vt:lpstr>
      <vt:lpstr>EDICTO!Área_de_impresión</vt:lpstr>
      <vt:lpstr>'PORTADA PRESUP ING'!Área_de_impresión</vt:lpstr>
      <vt:lpstr>'PROYECCION INGRESOS-LDF'!Área_de_impresión</vt:lpstr>
      <vt:lpstr>ANALITICO!Títulos_a_imprimir</vt:lpstr>
      <vt:lpstr>CALENDARIO!Títulos_a_imprimir</vt:lpstr>
      <vt:lpstr>EDICTO!Títulos_a_imprimir</vt:lpstr>
      <vt:lpstr>'FORMATO FPI-3'!Títulos_a_imprimir</vt:lpstr>
      <vt:lpstr>'FORMATO FPI-4'!Títulos_a_imprimir</vt:lpstr>
      <vt:lpstr>'FORMATO PPI-5'!Títulos_a_imprimir</vt:lpstr>
      <vt:lpstr>'PORTADA PRESUP ING'!Títulos_a_imprimir</vt:lpstr>
    </vt:vector>
  </TitlesOfParts>
  <Company>Acer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FORMATOS</dc:title>
  <dc:subject>MANUAL DE INGRESOS</dc:subject>
  <dc:creator>CHEGUE</dc:creator>
  <cp:lastModifiedBy>Ernesto Díaz Márquez</cp:lastModifiedBy>
  <cp:lastPrinted>2022-10-05T20:36:34Z</cp:lastPrinted>
  <dcterms:created xsi:type="dcterms:W3CDTF">2000-08-23T15:18:17Z</dcterms:created>
  <dcterms:modified xsi:type="dcterms:W3CDTF">2023-05-26T21:42:29Z</dcterms:modified>
</cp:coreProperties>
</file>